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omments/comment3.xml" ContentType="application/vnd.openxmlformats-officedocument.spreadsheetml.comments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ício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Premissas" sheetId="3" state="visible" r:id="rId3"/>
    <sheet xmlns:r="http://schemas.openxmlformats.org/officeDocument/2006/relationships" name="Quadro atual" sheetId="4" state="visible" r:id="rId4"/>
    <sheet xmlns:r="http://schemas.openxmlformats.org/officeDocument/2006/relationships" name="Contratações" sheetId="5" state="visible" r:id="rId5"/>
    <sheet xmlns:r="http://schemas.openxmlformats.org/officeDocument/2006/relationships" name="Desenvolvimento" sheetId="6" state="visible" r:id="rId6"/>
    <sheet xmlns:r="http://schemas.openxmlformats.org/officeDocument/2006/relationships" name="Mês a mês" sheetId="7" state="visible" r:id="rId7"/>
    <sheet xmlns:r="http://schemas.openxmlformats.org/officeDocument/2006/relationships" name="Agenda de RH" sheetId="8" state="visible" r:id="rId8"/>
    <sheet xmlns:r="http://schemas.openxmlformats.org/officeDocument/2006/relationships" name="Listas" sheetId="9" state="hidden" r:id="rId9"/>
  </sheets>
  <definedNames>
    <definedName name="Meses">Listas!$A$2:$A$13</definedName>
    <definedName name="ListaAreas">Listas!$B$2:$B$11</definedName>
    <definedName name="ListaMotivos">Listas!$C$2:$C$7</definedName>
    <definedName name="ListaPrioridade">Listas!$D$2:$D$4</definedName>
    <definedName name="ListaTipoDev">Listas!$E$2:$E$7</definedName>
    <definedName name="ListaSimNao">Listas!$F$2:$F$3</definedName>
    <definedName name="ListaRegime">Listas!$G$2:$G$5</definedName>
    <definedName name="ListaStatus">Listas!$H$2:$H$4</definedName>
    <definedName name="ListaPublico">Listas!$I$2:$I$9</definedName>
    <definedName name="ListaResponsavel">Listas!$J$2:$J$7</definedName>
    <definedName name="ListaSemanas">Listas!$K$2:$K$8</definedName>
    <definedName name="Empresa">Premissas!$C$7</definedName>
    <definedName name="Faturamento">Premissas!$C$8</definedName>
    <definedName name="Regime">Premissas!$C$9</definedName>
    <definedName name="FatorEncargos">Premissas!$C$23</definedName>
    <definedName name="Reajuste">Premissas!$C$26</definedName>
    <definedName name="ReajusteBeneficios">Premissas!$C$28</definedName>
    <definedName name="MesDataBase">Premissas!$D$27</definedName>
    <definedName name="CustoRecrutamento">Premissas!$C$31</definedName>
    <definedName name="SemanasVaga">Premissas!$C$32</definedName>
    <definedName name="TurnoverAnual">Premissas!$C$33</definedName>
    <definedName name="CustoDesligamento">Premissas!$C$34</definedName>
    <definedName name="SalarioMedio">Premissas!$C$35</definedName>
    <definedName name="ReservaPct">Premissas!$C$38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&quot;R$&quot; #,##0;-&quot;R$&quot; #,##0;&quot;–&quot;"/>
    <numFmt numFmtId="165" formatCode="0.0%;-0.0%;&quot;–&quot;"/>
    <numFmt numFmtId="166" formatCode="0.0000"/>
    <numFmt numFmtId="167" formatCode="0.000"/>
    <numFmt numFmtId="168" formatCode="&quot;mês nº&quot; 0;;&quot;–&quot;"/>
    <numFmt numFmtId="169" formatCode="0.0"/>
    <numFmt numFmtId="170" formatCode="&quot;R$&quot; #,##0.00;-&quot;R$&quot; #,##0.00;&quot;–&quot;"/>
    <numFmt numFmtId="171" formatCode="DD/MM/YYYY"/>
  </numFmts>
  <fonts count="31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2D3342"/>
      <sz val="10"/>
    </font>
    <font>
      <name val="Arial"/>
      <color rgb="002D3342"/>
      <sz val="10"/>
    </font>
    <font>
      <name val="Arial"/>
      <b val="1"/>
      <color rgb="00FFFFFF"/>
      <sz val="10"/>
    </font>
    <font>
      <name val="Arial"/>
      <b val="1"/>
      <color rgb="001B2E4B"/>
      <sz val="17"/>
    </font>
    <font>
      <name val="Arial"/>
      <i val="1"/>
      <color rgb="006B7385"/>
      <sz val="10"/>
    </font>
    <font>
      <name val="Arial"/>
      <b val="1"/>
      <color rgb="001A9082"/>
      <sz val="11"/>
    </font>
    <font>
      <name val="Arial"/>
      <b val="1"/>
      <color rgb="00FFFFFF"/>
      <sz val="12"/>
    </font>
    <font>
      <name val="Arial"/>
      <b val="1"/>
      <color rgb="001B2E4B"/>
      <sz val="10"/>
      <u val="single"/>
    </font>
    <font>
      <name val="Arial"/>
      <color rgb="001B2E4B"/>
      <sz val="10"/>
    </font>
    <font>
      <name val="Arial"/>
      <b val="1"/>
      <color rgb="001B2E4B"/>
      <sz val="10"/>
    </font>
    <font>
      <name val="Arial"/>
      <i val="1"/>
      <color rgb="006B7385"/>
      <sz val="9"/>
    </font>
    <font>
      <name val="Arial"/>
      <b val="1"/>
      <color rgb="00FFFFFF"/>
      <sz val="13"/>
    </font>
    <font>
      <name val="Arial"/>
      <color rgb="00FFFFFF"/>
      <sz val="10"/>
    </font>
    <font>
      <name val="Arial"/>
      <b val="1"/>
      <color rgb="00F5A623"/>
      <sz val="11"/>
      <u val="single"/>
    </font>
    <font>
      <name val="Arial"/>
      <color rgb="00C9D3E3"/>
      <sz val="9"/>
    </font>
    <font>
      <name val="Arial"/>
      <color rgb="006B7385"/>
      <sz val="9"/>
    </font>
    <font>
      <name val="Arial"/>
      <b val="1"/>
      <color rgb="001B2E4B"/>
      <sz val="11"/>
    </font>
    <font>
      <name val="Arial"/>
      <b val="1"/>
      <color rgb="001A9082"/>
      <sz val="9"/>
    </font>
    <font>
      <name val="Arial"/>
      <color rgb="009AA3B2"/>
      <sz val="8"/>
    </font>
    <font>
      <name val="Arial"/>
      <b val="1"/>
      <color rgb="001A9082"/>
      <sz val="10"/>
    </font>
    <font>
      <name val="Arial"/>
      <color rgb="006B7385"/>
      <sz val="10"/>
    </font>
    <font>
      <name val="Arial"/>
      <b val="1"/>
      <color rgb="006B7385"/>
      <sz val="9"/>
    </font>
    <font>
      <name val="Arial"/>
      <b val="1"/>
      <color rgb="001B2E4B"/>
      <sz val="18"/>
    </font>
    <font>
      <name val="Arial"/>
      <color rgb="006B7385"/>
      <sz val="8"/>
    </font>
    <font>
      <name val="Arial"/>
      <b val="1"/>
      <color rgb="00F5A623"/>
      <sz val="10"/>
    </font>
    <font>
      <name val="Arial"/>
      <b val="1"/>
      <color rgb="002ABFAA"/>
      <sz val="10"/>
    </font>
    <font>
      <name val="Arial"/>
      <b val="1"/>
      <color rgb="00F5A623"/>
      <sz val="10"/>
      <u val="single"/>
    </font>
    <font>
      <name val="Arial"/>
      <color rgb="001A9082"/>
      <sz val="10"/>
    </font>
    <font>
      <name val="Arial"/>
      <i val="1"/>
      <color rgb="006B7385"/>
      <sz val="8"/>
    </font>
  </fonts>
  <fills count="7">
    <fill>
      <patternFill/>
    </fill>
    <fill>
      <patternFill patternType="gray125"/>
    </fill>
    <fill>
      <patternFill patternType="solid">
        <fgColor rgb="001B2E4B"/>
      </patternFill>
    </fill>
    <fill>
      <patternFill patternType="solid">
        <fgColor rgb="002ABFAA"/>
      </patternFill>
    </fill>
    <fill>
      <patternFill patternType="solid">
        <fgColor rgb="00FEF6E7"/>
      </patternFill>
    </fill>
    <fill>
      <patternFill patternType="solid">
        <fgColor rgb="00E0F7F4"/>
      </patternFill>
    </fill>
    <fill>
      <patternFill patternType="solid">
        <fgColor rgb="00F5F7FA"/>
      </patternFill>
    </fill>
  </fills>
  <borders count="9">
    <border>
      <left/>
      <right/>
      <top/>
      <bottom/>
      <diagonal/>
    </border>
    <border>
      <left style="thin">
        <color rgb="00F2CF8E"/>
      </left>
      <right style="thin">
        <color rgb="00F2CF8E"/>
      </right>
      <top style="thin">
        <color rgb="00F2CF8E"/>
      </top>
      <bottom style="thin">
        <color rgb="00F2CF8E"/>
      </bottom>
    </border>
    <border>
      <top style="thin">
        <color rgb="002ABFAA"/>
      </top>
      <bottom style="medium">
        <color rgb="002ABFAA"/>
      </bottom>
    </border>
    <border>
      <bottom style="thin">
        <color rgb="00D8DCE5"/>
      </bottom>
    </border>
    <border>
      <left/>
      <right/>
      <top style="thin">
        <color rgb="00F2CF8E"/>
      </top>
      <bottom/>
      <diagonal/>
    </border>
    <border>
      <left/>
      <right style="thin">
        <color rgb="00F2CF8E"/>
      </right>
      <top style="thin">
        <color rgb="00F2CF8E"/>
      </top>
      <bottom/>
      <diagonal/>
    </border>
    <border>
      <left/>
      <right style="thin">
        <color rgb="00F2CF8E"/>
      </right>
      <top style="thin">
        <color rgb="00F2CF8E"/>
      </top>
      <bottom style="thin">
        <color rgb="00F2CF8E"/>
      </bottom>
      <diagonal/>
    </border>
    <border>
      <top style="thick">
        <color rgb="00F5A623"/>
      </top>
    </border>
    <border>
      <top style="thick">
        <color rgb="002ABFAA"/>
      </top>
    </border>
  </borders>
  <cellStyleXfs count="1">
    <xf numFmtId="0" fontId="1" fillId="0" borderId="0"/>
  </cellStyleXfs>
  <cellXfs count="90">
    <xf numFmtId="0" fontId="0" fillId="0" borderId="0" pivotButton="0" quotePrefix="0" xfId="0"/>
    <xf numFmtId="0" fontId="0" fillId="2" borderId="0" pivotButton="0" quotePrefix="0" xfId="0"/>
    <xf numFmtId="0" fontId="4" fillId="2" borderId="0" applyAlignment="1" pivotButton="0" quotePrefix="0" xfId="0">
      <alignment horizontal="right" vertical="center"/>
    </xf>
    <xf numFmtId="0" fontId="0" fillId="3" borderId="0" pivotButton="0" quotePrefix="0" xfId="0"/>
    <xf numFmtId="0" fontId="5" fillId="0" borderId="0" applyAlignment="1" pivotButton="0" quotePrefix="0" xfId="0">
      <alignment vertical="bottom"/>
    </xf>
    <xf numFmtId="0" fontId="6" fillId="0" borderId="0" pivotButton="0" quotePrefix="0" xfId="0"/>
    <xf numFmtId="0" fontId="7" fillId="0" borderId="0" pivotButton="0" quotePrefix="0" xfId="0"/>
    <xf numFmtId="0" fontId="3" fillId="0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9" fillId="0" borderId="0" pivotButton="0" quotePrefix="0" xfId="0"/>
    <xf numFmtId="0" fontId="3" fillId="0" borderId="0" pivotButton="0" quotePrefix="0" xfId="0"/>
    <xf numFmtId="0" fontId="10" fillId="4" borderId="1" pivotButton="0" quotePrefix="0" xfId="0"/>
    <xf numFmtId="0" fontId="6" fillId="0" borderId="0" applyAlignment="1" pivotButton="0" quotePrefix="0" xfId="0">
      <alignment wrapText="1"/>
    </xf>
    <xf numFmtId="0" fontId="11" fillId="5" borderId="2" pivotButton="0" quotePrefix="0" xfId="0"/>
    <xf numFmtId="0" fontId="0" fillId="0" borderId="3" pivotButton="0" quotePrefix="0" xfId="0"/>
    <xf numFmtId="0" fontId="12" fillId="0" borderId="0" applyAlignment="1" pivotButton="0" quotePrefix="0" xfId="0">
      <alignment wrapText="1"/>
    </xf>
    <xf numFmtId="0" fontId="13" fillId="2" borderId="0" applyAlignment="1" pivotButton="0" quotePrefix="0" xfId="0">
      <alignment vertical="center"/>
    </xf>
    <xf numFmtId="0" fontId="14" fillId="2" borderId="0" applyAlignment="1" pivotButton="0" quotePrefix="0" xfId="0">
      <alignment vertical="top" wrapText="1"/>
    </xf>
    <xf numFmtId="0" fontId="15" fillId="2" borderId="0" pivotButton="0" quotePrefix="0" xfId="0"/>
    <xf numFmtId="0" fontId="16" fillId="2" borderId="0" pivotButton="0" quotePrefix="0" xfId="0"/>
    <xf numFmtId="0" fontId="11" fillId="0" borderId="0" pivotButton="0" quotePrefix="0" xfId="0"/>
    <xf numFmtId="0" fontId="23" fillId="6" borderId="7" applyAlignment="1" pivotButton="0" quotePrefix="0" xfId="0">
      <alignment horizontal="left" vertical="bottom" indent="1"/>
    </xf>
    <xf numFmtId="0" fontId="0" fillId="6" borderId="7" pivotButton="0" quotePrefix="0" xfId="0"/>
    <xf numFmtId="0" fontId="23" fillId="6" borderId="8" applyAlignment="1" pivotButton="0" quotePrefix="0" xfId="0">
      <alignment horizontal="left" vertical="bottom" indent="1"/>
    </xf>
    <xf numFmtId="0" fontId="0" fillId="6" borderId="8" pivotButton="0" quotePrefix="0" xfId="0"/>
    <xf numFmtId="164" fontId="24" fillId="6" borderId="0" applyAlignment="1" pivotButton="0" quotePrefix="0" xfId="0">
      <alignment horizontal="left" vertical="center" indent="1"/>
    </xf>
    <xf numFmtId="0" fontId="0" fillId="6" borderId="0" pivotButton="0" quotePrefix="0" xfId="0"/>
    <xf numFmtId="1" fontId="24" fillId="6" borderId="0" applyAlignment="1" pivotButton="0" quotePrefix="0" xfId="0">
      <alignment horizontal="left" vertical="center" indent="1"/>
    </xf>
    <xf numFmtId="0" fontId="25" fillId="6" borderId="0" applyAlignment="1" pivotButton="0" quotePrefix="0" xfId="0">
      <alignment horizontal="left" vertical="top" wrapText="1" indent="1"/>
    </xf>
    <xf numFmtId="165" fontId="24" fillId="6" borderId="0" applyAlignment="1" pivotButton="0" quotePrefix="0" xfId="0">
      <alignment horizontal="left" vertical="center" indent="1"/>
    </xf>
    <xf numFmtId="167" fontId="24" fillId="6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right" vertical="top"/>
    </xf>
    <xf numFmtId="0" fontId="3" fillId="0" borderId="3" pivotButton="0" quotePrefix="0" xfId="0"/>
    <xf numFmtId="164" fontId="3" fillId="0" borderId="3" pivotButton="0" quotePrefix="0" xfId="0"/>
    <xf numFmtId="165" fontId="3" fillId="0" borderId="3" pivotButton="0" quotePrefix="0" xfId="0"/>
    <xf numFmtId="164" fontId="11" fillId="5" borderId="2" pivotButton="0" quotePrefix="0" xfId="0"/>
    <xf numFmtId="165" fontId="11" fillId="5" borderId="2" pivotButton="0" quotePrefix="0" xfId="0"/>
    <xf numFmtId="0" fontId="13" fillId="2" borderId="0" pivotButton="0" quotePrefix="0" xfId="0"/>
    <xf numFmtId="0" fontId="27" fillId="2" borderId="0" pivotButton="0" quotePrefix="0" xfId="0"/>
    <xf numFmtId="0" fontId="14" fillId="2" borderId="0" pivotButton="0" quotePrefix="0" xfId="0"/>
    <xf numFmtId="0" fontId="28" fillId="2" borderId="0" pivotButton="0" quotePrefix="0" xfId="0"/>
    <xf numFmtId="0" fontId="15" fillId="2" borderId="0" applyAlignment="1" pivotButton="0" quotePrefix="0" xfId="0">
      <alignment vertical="center"/>
    </xf>
    <xf numFmtId="0" fontId="17" fillId="0" borderId="0" applyAlignment="1" pivotButton="0" quotePrefix="0" xfId="0">
      <alignment vertical="center" wrapText="1"/>
    </xf>
    <xf numFmtId="164" fontId="10" fillId="4" borderId="1" pivotButton="0" quotePrefix="0" xfId="0"/>
    <xf numFmtId="0" fontId="10" fillId="4" borderId="1" applyAlignment="1" pivotButton="0" quotePrefix="0" xfId="0">
      <alignment vertical="center" wrapText="1"/>
    </xf>
    <xf numFmtId="0" fontId="0" fillId="0" borderId="6" pivotButton="0" quotePrefix="0" xfId="0"/>
    <xf numFmtId="0" fontId="3" fillId="0" borderId="0" applyAlignment="1" pivotButton="0" quotePrefix="0" xfId="0">
      <alignment horizontal="center"/>
    </xf>
    <xf numFmtId="0" fontId="17" fillId="0" borderId="0" pivotButton="0" quotePrefix="0" xfId="0"/>
    <xf numFmtId="0" fontId="2" fillId="0" borderId="0" pivotButton="0" quotePrefix="0" xfId="0"/>
    <xf numFmtId="166" fontId="2" fillId="0" borderId="3" pivotButton="0" quotePrefix="0" xfId="0"/>
    <xf numFmtId="165" fontId="10" fillId="4" borderId="1" pivotButton="0" quotePrefix="0" xfId="0"/>
    <xf numFmtId="167" fontId="2" fillId="0" borderId="3" pivotButton="0" quotePrefix="0" xfId="0"/>
    <xf numFmtId="0" fontId="17" fillId="0" borderId="0" applyAlignment="1" pivotButton="0" quotePrefix="0" xfId="0">
      <alignment wrapText="1"/>
    </xf>
    <xf numFmtId="167" fontId="10" fillId="4" borderId="1" pivotButton="0" quotePrefix="0" xfId="0"/>
    <xf numFmtId="0" fontId="18" fillId="0" borderId="0" pivotButton="0" quotePrefix="0" xfId="0"/>
    <xf numFmtId="167" fontId="11" fillId="5" borderId="2" pivotButton="0" quotePrefix="0" xfId="0"/>
    <xf numFmtId="0" fontId="19" fillId="0" borderId="0" pivotButton="0" quotePrefix="0" xfId="0"/>
    <xf numFmtId="49" fontId="10" fillId="4" borderId="1" pivotButton="0" quotePrefix="0" xfId="0"/>
    <xf numFmtId="168" fontId="20" fillId="0" borderId="0" applyAlignment="1" pivotButton="0" quotePrefix="0" xfId="0">
      <alignment horizontal="center"/>
    </xf>
    <xf numFmtId="1" fontId="10" fillId="4" borderId="1" pivotButton="0" quotePrefix="0" xfId="0"/>
    <xf numFmtId="169" fontId="10" fillId="4" borderId="1" pivotButton="0" quotePrefix="0" xfId="0"/>
    <xf numFmtId="170" fontId="10" fillId="4" borderId="1" pivotButton="0" quotePrefix="0" xfId="0"/>
    <xf numFmtId="1" fontId="11" fillId="5" borderId="2" pivotButton="0" quotePrefix="0" xfId="0"/>
    <xf numFmtId="0" fontId="3" fillId="0" borderId="3" applyAlignment="1" pivotButton="0" quotePrefix="0" xfId="0">
      <alignment horizontal="center"/>
    </xf>
    <xf numFmtId="1" fontId="3" fillId="0" borderId="3" applyAlignment="1" pivotButton="0" quotePrefix="0" xfId="0">
      <alignment horizontal="center"/>
    </xf>
    <xf numFmtId="0" fontId="12" fillId="0" borderId="0" pivotButton="0" quotePrefix="0" xfId="0"/>
    <xf numFmtId="0" fontId="20" fillId="0" borderId="0" pivotButton="0" quotePrefix="0" xfId="0"/>
    <xf numFmtId="0" fontId="20" fillId="0" borderId="0" applyAlignment="1" pivotButton="0" quotePrefix="0" xfId="0">
      <alignment horizontal="center"/>
    </xf>
    <xf numFmtId="1" fontId="2" fillId="0" borderId="3" pivotButton="0" quotePrefix="0" xfId="0"/>
    <xf numFmtId="169" fontId="2" fillId="0" borderId="3" pivotButton="0" quotePrefix="0" xfId="0"/>
    <xf numFmtId="0" fontId="21" fillId="6" borderId="0" pivotButton="0" quotePrefix="0" xfId="0"/>
    <xf numFmtId="164" fontId="2" fillId="0" borderId="3" pivotButton="0" quotePrefix="0" xfId="0"/>
    <xf numFmtId="0" fontId="22" fillId="0" borderId="0" pivotButton="0" quotePrefix="0" xfId="0"/>
    <xf numFmtId="164" fontId="17" fillId="0" borderId="3" pivotButton="0" quotePrefix="0" xfId="0"/>
    <xf numFmtId="165" fontId="17" fillId="0" borderId="3" pivotButton="0" quotePrefix="0" xfId="0"/>
    <xf numFmtId="0" fontId="21" fillId="0" borderId="0" pivotButton="0" quotePrefix="0" xfId="0"/>
    <xf numFmtId="0" fontId="17" fillId="0" borderId="0" applyAlignment="1" pivotButton="0" quotePrefix="0" xfId="0">
      <alignment horizontal="right"/>
    </xf>
    <xf numFmtId="9" fontId="18" fillId="0" borderId="0" pivotButton="0" quotePrefix="0" xfId="0"/>
    <xf numFmtId="0" fontId="23" fillId="0" borderId="3" applyAlignment="1" pivotButton="0" quotePrefix="0" xfId="0">
      <alignment vertical="center"/>
    </xf>
    <xf numFmtId="0" fontId="3" fillId="0" borderId="3" applyAlignment="1" pivotButton="0" quotePrefix="0" xfId="0">
      <alignment vertical="center" wrapText="1"/>
    </xf>
    <xf numFmtId="171" fontId="10" fillId="4" borderId="1" pivotButton="0" quotePrefix="0" xfId="0"/>
    <xf numFmtId="0" fontId="10" fillId="4" borderId="1" applyAlignment="1" pivotButton="0" quotePrefix="0" xfId="0">
      <alignment horizontal="center"/>
    </xf>
    <xf numFmtId="0" fontId="11" fillId="0" borderId="3" applyAlignment="1" pivotButton="0" quotePrefix="0" xfId="0">
      <alignment vertical="center"/>
    </xf>
    <xf numFmtId="0" fontId="29" fillId="0" borderId="3" applyAlignment="1" pivotButton="0" quotePrefix="0" xfId="0">
      <alignment vertical="center"/>
    </xf>
    <xf numFmtId="0" fontId="11" fillId="0" borderId="3" pivotButton="0" quotePrefix="0" xfId="0"/>
    <xf numFmtId="0" fontId="30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B45309"/>
      </font>
      <fill>
        <patternFill patternType="solid">
          <fgColor rgb="00FDECC8"/>
        </patternFill>
      </fill>
    </dxf>
    <dxf>
      <font>
        <name val="Arial"/>
        <b val="1"/>
        <color rgb="00B45309"/>
      </font>
    </dxf>
    <dxf>
      <font>
        <name val="Arial"/>
        <b val="1"/>
        <color rgb="001A9082"/>
      </font>
      <fill>
        <patternFill patternType="solid">
          <fgColor rgb="00E0F7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Orçamento de pessoas mês a mês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'Mês a mês'!B26</f>
            </strRef>
          </tx>
          <spPr>
            <a:solidFill xmlns:a="http://schemas.openxmlformats.org/drawingml/2006/main">
              <a:srgbClr val="1B2E4B"/>
            </a:solidFill>
            <a:ln xmlns:a="http://schemas.openxmlformats.org/drawingml/2006/main">
              <a:solidFill>
                <a:srgbClr val="1B2E4B"/>
              </a:solidFill>
              <a:prstDash val="solid"/>
            </a:ln>
          </spPr>
          <cat>
            <numRef>
              <f>'Mês a mês'!$C$7:$N$7</f>
            </numRef>
          </cat>
          <val>
            <numRef>
              <f>'Mês a mês'!$C$26:$N$26</f>
            </numRef>
          </val>
        </ser>
        <ser>
          <idx val="1"/>
          <order val="1"/>
          <tx>
            <strRef>
              <f>'Mês a mês'!B27</f>
            </strRef>
          </tx>
          <spPr>
            <a:solidFill xmlns:a="http://schemas.openxmlformats.org/drawingml/2006/main">
              <a:srgbClr val="2ABFAA"/>
            </a:solidFill>
            <a:ln xmlns:a="http://schemas.openxmlformats.org/drawingml/2006/main">
              <a:solidFill>
                <a:srgbClr val="2ABFAA"/>
              </a:solidFill>
              <a:prstDash val="solid"/>
            </a:ln>
          </spPr>
          <cat>
            <numRef>
              <f>'Mês a mês'!$C$7:$N$7</f>
            </numRef>
          </cat>
          <val>
            <numRef>
              <f>'Mês a mês'!$C$27:$N$27</f>
            </numRef>
          </val>
        </ser>
        <ser>
          <idx val="2"/>
          <order val="2"/>
          <tx>
            <strRef>
              <f>'Mês a mês'!B28</f>
            </strRef>
          </tx>
          <spPr>
            <a:solidFill xmlns:a="http://schemas.openxmlformats.org/drawingml/2006/main">
              <a:srgbClr val="F5A623"/>
            </a:solidFill>
            <a:ln xmlns:a="http://schemas.openxmlformats.org/drawingml/2006/main">
              <a:solidFill>
                <a:srgbClr val="F5A623"/>
              </a:solidFill>
              <a:prstDash val="solid"/>
            </a:ln>
          </spPr>
          <cat>
            <numRef>
              <f>'Mês a mês'!$C$7:$N$7</f>
            </numRef>
          </cat>
          <val>
            <numRef>
              <f>'Mês a mês'!$C$28:$N$28</f>
            </numRef>
          </val>
        </ser>
        <ser>
          <idx val="3"/>
          <order val="3"/>
          <tx>
            <strRef>
              <f>'Mês a mês'!B29</f>
            </strRef>
          </tx>
          <spPr>
            <a:solidFill xmlns:a="http://schemas.openxmlformats.org/drawingml/2006/main">
              <a:srgbClr val="7B8BA6"/>
            </a:solidFill>
            <a:ln xmlns:a="http://schemas.openxmlformats.org/drawingml/2006/main">
              <a:solidFill>
                <a:srgbClr val="7B8BA6"/>
              </a:solidFill>
              <a:prstDash val="solid"/>
            </a:ln>
          </spPr>
          <cat>
            <numRef>
              <f>'Mês a mês'!$C$7:$N$7</f>
            </numRef>
          </cat>
          <val>
            <numRef>
              <f>'Mês a mês'!$C$29:$N$29</f>
            </numRef>
          </val>
        </ser>
        <ser>
          <idx val="4"/>
          <order val="4"/>
          <tx>
            <strRef>
              <f>'Mês a mês'!B30</f>
            </strRef>
          </tx>
          <spPr>
            <a:solidFill xmlns:a="http://schemas.openxmlformats.org/drawingml/2006/main">
              <a:srgbClr val="C9D3E3"/>
            </a:solidFill>
            <a:ln xmlns:a="http://schemas.openxmlformats.org/drawingml/2006/main">
              <a:solidFill>
                <a:srgbClr val="C9D3E3"/>
              </a:solidFill>
              <a:prstDash val="solid"/>
            </a:ln>
          </spPr>
          <cat>
            <numRef>
              <f>'Mês a mês'!$C$7:$N$7</f>
            </numRef>
          </cat>
          <val>
            <numRef>
              <f>'Mês a mês'!$C$30:$N$30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&quot;R$&quot;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Pessoas no time</a:t>
            </a:r>
          </a:p>
        </rich>
      </tx>
    </title>
    <plotArea>
      <lineChart>
        <grouping val="standard"/>
        <ser>
          <idx val="0"/>
          <order val="0"/>
          <tx>
            <strRef>
              <f>'Mês a mês'!B8</f>
            </strRef>
          </tx>
          <spPr>
            <a:ln xmlns:a="http://schemas.openxmlformats.org/drawingml/2006/main" w="28000">
              <a:solidFill>
                <a:srgbClr val="2ABFA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'Mês a mês'!$C$7:$N$7</f>
            </numRef>
          </cat>
          <val>
            <numRef>
              <f>'Mês a mês'!$C$8:$N$8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WOOA</author>
  </authors>
  <commentList>
    <comment ref="F7" authorId="0" shapeId="0">
      <text>
        <t>Média mensal do que é pago além do salário base e sofre encargos: comissões, horas extras, insalubridade, periculosidade.</t>
      </text>
    </comment>
    <comment ref="G7" authorId="0" shapeId="0">
      <text>
        <t>O que a empresa paga por pessoa: vale-alimentação, parte do vale-transporte, plano de saúde, seguro de vida etc. Use o valor líquido de descontos.</t>
      </text>
    </comment>
    <comment ref="H7" authorId="0" shapeId="0">
      <text>
        <t>Pessoa-chave: se sair amanhã, trava a operação. Precisa de sucessor e de plano de desenvolvimento.</t>
      </text>
    </comment>
  </commentList>
</comments>
</file>

<file path=xl/comments/comment2.xml><?xml version="1.0" encoding="utf-8"?>
<comments xmlns="http://schemas.openxmlformats.org/spreadsheetml/2006/main">
  <authors>
    <author>WOOA</author>
  </authors>
  <commentList>
    <comment ref="H7" authorId="0" shapeId="0">
      <text>
        <t>Mês de entrada menos o tempo médio para preencher a vaga (aba Premissas). Seleção feita com tempo erra menos.</t>
      </text>
    </comment>
    <comment ref="O7" authorId="0" shapeId="0">
      <text>
        <t>Quanto a vaga custa em um ano inteiro. Ajuda a prever o orçamento de 2028.</t>
      </text>
    </comment>
  </commentList>
</comments>
</file>

<file path=xl/comments/comment3.xml><?xml version="1.0" encoding="utf-8"?>
<comments xmlns="http://schemas.openxmlformats.org/spreadsheetml/2006/main">
  <authors>
    <author>WOOA</author>
  </authors>
  <commentList>
    <comment ref="O8" authorId="0" shapeId="0">
      <text>
        <t>Média de pessoas no ano.</t>
      </text>
    </comment>
    <comment ref="B18" authorId="0" shapeId="0">
      <text>
        <t>Iniciativas sem mês definido entram em janeiro.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2.png" Id="rId3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97155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25</row>
      <rowOff>0</rowOff>
    </from>
    <ext cx="68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25</row>
      <rowOff>0</rowOff>
    </from>
    <ext cx="414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0</row>
      <rowOff>0</rowOff>
    </from>
    <ext cx="971550" cy="3143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0</rowOff>
    </from>
    <ext cx="97155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0</row>
      <rowOff>0</rowOff>
    </from>
    <ext cx="97155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0</row>
      <rowOff>0</rowOff>
    </from>
    <ext cx="97155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</col>
      <colOff>0</colOff>
      <row>0</row>
      <rowOff>0</rowOff>
    </from>
    <ext cx="97155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0</colOff>
      <row>0</row>
      <rowOff>0</rowOff>
    </from>
    <ext cx="97155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1</col>
      <colOff>0</colOff>
      <row>0</row>
      <rowOff>0</rowOff>
    </from>
    <ext cx="97155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oa.com.br?utm_source=planilha&amp;utm_medium=material&amp;utm_campaign=planejamento-2027" TargetMode="External" Id="rId1"/><Relationship Type="http://schemas.openxmlformats.org/officeDocument/2006/relationships/hyperlink" Target="#'Premissas'!A1" TargetMode="External" Id="rId2"/><Relationship Type="http://schemas.openxmlformats.org/officeDocument/2006/relationships/hyperlink" Target="#'Quadro atual'!A1" TargetMode="External" Id="rId3"/><Relationship Type="http://schemas.openxmlformats.org/officeDocument/2006/relationships/hyperlink" Target="#'Contrata&#231;&#245;es'!A1" TargetMode="External" Id="rId4"/><Relationship Type="http://schemas.openxmlformats.org/officeDocument/2006/relationships/hyperlink" Target="#'Desenvolvimento'!A1" TargetMode="External" Id="rId5"/><Relationship Type="http://schemas.openxmlformats.org/officeDocument/2006/relationships/hyperlink" Target="#'Painel'!A1" TargetMode="External" Id="rId6"/><Relationship Type="http://schemas.openxmlformats.org/officeDocument/2006/relationships/hyperlink" Target="#'M&#234;s a m&#234;s'!A1" TargetMode="External" Id="rId7"/><Relationship Type="http://schemas.openxmlformats.org/officeDocument/2006/relationships/hyperlink" Target="#'Agenda de RH'!A1" TargetMode="External" Id="rId8"/><Relationship Type="http://schemas.openxmlformats.org/officeDocument/2006/relationships/hyperlink" Target="https://wooa.com.br/diagnostico-7s?utm_source=planilha&amp;utm_medium=material&amp;utm_campaign=planejamento-2027" TargetMode="External" Id="rId9"/><Relationship Type="http://schemas.openxmlformats.org/officeDocument/2006/relationships/drawing" Target="/xl/drawings/drawing1.xml" Id="rId10"/></Relationships>
</file>

<file path=xl/worksheets/_rels/sheet2.xml.rels><Relationships xmlns="http://schemas.openxmlformats.org/package/2006/relationships"><Relationship Type="http://schemas.openxmlformats.org/officeDocument/2006/relationships/hyperlink" Target="https://wooa.com.br?utm_source=planilha&amp;utm_medium=material&amp;utm_campaign=planejamento-2027" TargetMode="External" Id="rId1"/><Relationship Type="http://schemas.openxmlformats.org/officeDocument/2006/relationships/hyperlink" Target="https://wooa.com.br/servicos-rs?utm_source=planilha&amp;utm_medium=material&amp;utm_campaign=planejamento-2027" TargetMode="External" Id="rId2"/><Relationship Type="http://schemas.openxmlformats.org/officeDocument/2006/relationships/hyperlink" Target="https://wooa.com.br/servicos-tnd?utm_source=planilha&amp;utm_medium=material&amp;utm_campaign=planejamento-2027" TargetMode="External" Id="rId3"/><Relationship Type="http://schemas.openxmlformats.org/officeDocument/2006/relationships/hyperlink" Target="https://wooa.com.br/servicos-dho?utm_source=planilha&amp;utm_medium=material&amp;utm_campaign=planejamento-2027" TargetMode="External" Id="rId4"/><Relationship Type="http://schemas.openxmlformats.org/officeDocument/2006/relationships/hyperlink" Target="https://wooa.com.br/rh-terceirizado?utm_source=planilha&amp;utm_medium=material&amp;utm_campaign=planejamento-2027" TargetMode="External" Id="rId5"/><Relationship Type="http://schemas.openxmlformats.org/officeDocument/2006/relationships/hyperlink" Target="https://wooa.com.br/diagnostico-7s?utm_source=planilha&amp;utm_medium=material&amp;utm_campaign=planejamento-2027" TargetMode="External" Id="rId6"/><Relationship Type="http://schemas.openxmlformats.org/officeDocument/2006/relationships/drawing" Target="/xl/drawings/drawing2.xml" Id="rId7"/></Relationships>
</file>

<file path=xl/worksheets/_rels/sheet3.xml.rels><Relationships xmlns="http://schemas.openxmlformats.org/package/2006/relationships"><Relationship Type="http://schemas.openxmlformats.org/officeDocument/2006/relationships/hyperlink" Target="https://wooa.com.br?utm_source=planilha&amp;utm_medium=material&amp;utm_campaign=planejamento-2027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ooa.com.br?utm_source=planilha&amp;utm_medium=material&amp;utm_campaign=planejamento-2027" TargetMode="External" Id="rId1"/><Relationship Type="http://schemas.openxmlformats.org/officeDocument/2006/relationships/drawing" Target="/xl/drawings/drawing4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wooa.com.br?utm_source=planilha&amp;utm_medium=material&amp;utm_campaign=planejamento-2027" TargetMode="External" Id="rId1"/><Relationship Type="http://schemas.openxmlformats.org/officeDocument/2006/relationships/drawing" Target="/xl/drawings/drawing5.xml" Id="rId2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https://wooa.com.br?utm_source=planilha&amp;utm_medium=material&amp;utm_campaign=planejamento-2027" TargetMode="External" Id="rId1"/><Relationship Type="http://schemas.openxmlformats.org/officeDocument/2006/relationships/drawing" Target="/xl/drawings/drawing6.xm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wooa.com.br?utm_source=planilha&amp;utm_medium=material&amp;utm_campaign=planejamento-2027" TargetMode="External" Id="rId1"/><Relationship Type="http://schemas.openxmlformats.org/officeDocument/2006/relationships/drawing" Target="/xl/drawings/drawing7.xml" Id="rId2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8.xml.rels><Relationships xmlns="http://schemas.openxmlformats.org/package/2006/relationships"><Relationship Type="http://schemas.openxmlformats.org/officeDocument/2006/relationships/hyperlink" Target="https://wooa.com.br?utm_source=planilha&amp;utm_medium=material&amp;utm_campaign=planejamento-2027" TargetMode="External" Id="rId1"/><Relationship Type="http://schemas.openxmlformats.org/officeDocument/2006/relationships/drawing" Target="/xl/drawings/drawing8.xml" Id="rId2"/></Relationships>
</file>

<file path=xl/worksheets/sheet1.xml><?xml version="1.0" encoding="utf-8"?>
<worksheet xmlns="http://schemas.openxmlformats.org/spreadsheetml/2006/main">
  <sheetPr>
    <tabColor rgb="001B2E4B"/>
    <outlinePr summaryBelow="1" summaryRight="1"/>
    <pageSetUpPr fitToPage="1"/>
  </sheetPr>
  <dimension ref="A1:H30"/>
  <sheetViews>
    <sheetView showGridLines="0" tabSelected="1" workbookViewId="0">
      <selection activeCell="A1" sqref="A1"/>
    </sheetView>
  </sheetViews>
  <sheetFormatPr baseColWidth="8" defaultRowHeight="15"/>
  <cols>
    <col width="2.5" customWidth="1" min="1" max="1"/>
    <col width="4" customWidth="1" min="2" max="2"/>
    <col width="30" customWidth="1" min="3" max="3"/>
    <col width="70" customWidth="1" min="4" max="4"/>
    <col width="4" customWidth="1" min="5" max="5"/>
    <col width="4" customWidth="1" min="6" max="6"/>
    <col width="4" customWidth="1" min="7" max="7"/>
    <col width="14" customWidth="1" min="8" max="8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>wooa.com.br</t>
        </is>
      </c>
    </row>
    <row r="2" ht="6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30" customHeight="1">
      <c r="B3" s="4" t="inlineStr">
        <is>
          <t>Orçamento de Pessoas 2027</t>
        </is>
      </c>
    </row>
    <row r="4">
      <c r="B4" s="5" t="inlineStr">
        <is>
          <t>Planilha que acompanha o guia Planejamento de Pessoas 2027 · WOOA Pessoas e Cultura</t>
        </is>
      </c>
    </row>
    <row r="6">
      <c r="B6" s="6" t="inlineStr">
        <is>
          <t>Para que serve</t>
        </is>
      </c>
    </row>
    <row r="7" ht="24" customHeight="1">
      <c r="B7" s="7" t="inlineStr">
        <is>
          <t>Responder, com números, três perguntas antes de 2027 começar: quanto o time atual vai custar no ano, quem você precisa contratar (e quando abrir cada vaga) e quanto reservar para desenvolver e reter as pessoas. Você preenche os dados da empresa e a planilha calcula encargos, reajuste, o orçamento mês a mês e o painel.</t>
        </is>
      </c>
    </row>
    <row r="8" ht="24" customHeight="1"/>
    <row r="10">
      <c r="B10" s="6" t="inlineStr">
        <is>
          <t>Como usar em 5 passos</t>
        </is>
      </c>
    </row>
    <row r="11" ht="30" customHeight="1">
      <c r="B11" s="8" t="n">
        <v>1</v>
      </c>
      <c r="C11" s="9" t="inlineStr">
        <is>
          <t>Premissas  →</t>
        </is>
      </c>
      <c r="D11" s="10" t="inlineStr">
        <is>
          <t>Escolha o regime tributário, confira o fator de encargos e informe o reajuste e a data-base da sua categoria.</t>
        </is>
      </c>
    </row>
    <row r="12" ht="30" customHeight="1">
      <c r="B12" s="8" t="n">
        <v>2</v>
      </c>
      <c r="C12" s="9" t="inlineStr">
        <is>
          <t>Quadro atual  →</t>
        </is>
      </c>
      <c r="D12" s="10" t="inlineStr">
        <is>
          <t>Uma linha por cargo: área, quantidade de pessoas, salário, adicionais e benefícios.</t>
        </is>
      </c>
    </row>
    <row r="13" ht="30" customHeight="1">
      <c r="B13" s="8" t="n">
        <v>3</v>
      </c>
      <c r="C13" s="9" t="inlineStr">
        <is>
          <t>Contratações  →</t>
        </is>
      </c>
      <c r="D13" s="10" t="inlineStr">
        <is>
          <t>As vagas previstas para 2027, com motivo, prioridade e mês de entrada. A planilha diz quando abrir cada vaga.</t>
        </is>
      </c>
    </row>
    <row r="14" ht="30" customHeight="1">
      <c r="B14" s="8" t="n">
        <v>4</v>
      </c>
      <c r="C14" s="9" t="inlineStr">
        <is>
          <t>Desenvolvimento  →</t>
        </is>
      </c>
      <c r="D14" s="10" t="inlineStr">
        <is>
          <t>Treinamentos, formação de líderes e ações de retenção que você quer fazer no ano.</t>
        </is>
      </c>
    </row>
    <row r="15" ht="30" customHeight="1">
      <c r="B15" s="8" t="n">
        <v>5</v>
      </c>
      <c r="C15" s="9" t="inlineStr">
        <is>
          <t>Painel  →</t>
        </is>
      </c>
      <c r="D15" s="10" t="inlineStr">
        <is>
          <t>Veja o orçamento total, a evolução do time, o mês a mês e os pontos de atenção.</t>
        </is>
      </c>
    </row>
    <row r="16">
      <c r="C16" s="11" t="inlineStr">
        <is>
          <t>Mês a mês  →</t>
        </is>
      </c>
      <c r="D16" s="12" t="inlineStr">
        <is>
          <t>O orçamento distribuído pelos 12 meses (útil para o fluxo de caixa).</t>
        </is>
      </c>
    </row>
    <row r="17">
      <c r="C17" s="11" t="inlineStr">
        <is>
          <t>Agenda de RH  →</t>
        </is>
      </c>
      <c r="D17" s="12" t="inlineStr">
        <is>
          <t>Checklist de fim de ano, plano dos primeiros 90 dias e calendário de RH 2027.</t>
        </is>
      </c>
    </row>
    <row r="19">
      <c r="B19" s="6" t="inlineStr">
        <is>
          <t>Legenda</t>
        </is>
      </c>
    </row>
    <row r="20">
      <c r="B20" s="13" t="n"/>
      <c r="C20" s="12" t="inlineStr">
        <is>
          <t>Célula para preencher</t>
        </is>
      </c>
      <c r="D20" s="14" t="inlineStr">
        <is>
          <t>As linhas que começam com "Ex.:" são exemplos. Substitua pelos dados da sua empresa ou apague.</t>
        </is>
      </c>
    </row>
    <row r="21">
      <c r="B21" s="15" t="n"/>
      <c r="C21" s="12" t="inlineStr">
        <is>
          <t>Total calculado</t>
        </is>
      </c>
    </row>
    <row r="22">
      <c r="B22" s="16" t="n"/>
      <c r="C22" s="12" t="inlineStr">
        <is>
          <t>Cálculo automático: não precisa mexer</t>
        </is>
      </c>
    </row>
    <row r="24" ht="26" customHeight="1">
      <c r="B24" s="17" t="inlineStr">
        <is>
          <t>Material informativo. Os encargos e os valores são estimativas e não substituem a orientação do seu contador. Os exemplos usam valores hipotéticos.</t>
        </is>
      </c>
    </row>
    <row r="26" ht="26" customHeight="1">
      <c r="B26" s="1" t="n"/>
      <c r="C26" s="18" t="inlineStr">
        <is>
          <t>Quer fazer esse planejamento com apoio?</t>
        </is>
      </c>
      <c r="H26" s="1" t="n"/>
    </row>
    <row r="27" ht="20" customHeight="1">
      <c r="B27" s="1" t="n"/>
      <c r="C27" s="19" t="inlineStr">
        <is>
          <t>A WOOA Pessoas e Cultura é o RH da sua empresa por assinatura: recrutamento e seleção, formação de líderes, pesquisa de clima, avaliação de desempenho e indicadores de pessoas, para PMEs de 30 a 300 colaboradores.</t>
        </is>
      </c>
      <c r="H27" s="1" t="n"/>
    </row>
    <row r="28" ht="20" customHeight="1">
      <c r="B28" s="1" t="n"/>
      <c r="H28" s="1" t="n"/>
    </row>
    <row r="29" ht="22" customHeight="1">
      <c r="B29" s="1" t="n"/>
      <c r="C29" s="20" t="inlineStr">
        <is>
          <t>Comece pelo Diagnóstico 7S gratuito  →  wooa.com.br/diagnostico-7s</t>
        </is>
      </c>
      <c r="H29" s="1" t="n"/>
    </row>
    <row r="30">
      <c r="B30" s="1" t="n"/>
      <c r="C30" s="21" t="inlineStr">
        <is>
          <t>WhatsApp (41) 98459-0930  ·  contato@wooa.com.br  ·  Curitiba (PR), atendimento em todo o Brasil</t>
        </is>
      </c>
      <c r="H30" s="1" t="n"/>
    </row>
  </sheetData>
  <mergeCells count="6">
    <mergeCell ref="C29:G29"/>
    <mergeCell ref="C30:G30"/>
    <mergeCell ref="C27:G28"/>
    <mergeCell ref="B24:H24"/>
    <mergeCell ref="B7:H8"/>
    <mergeCell ref="C26:G26"/>
  </mergeCells>
  <hyperlinks>
    <hyperlink xmlns:r="http://schemas.openxmlformats.org/officeDocument/2006/relationships" ref="H1" r:id="rId1"/>
    <hyperlink xmlns:r="http://schemas.openxmlformats.org/officeDocument/2006/relationships" ref="C11" r:id="rId2"/>
    <hyperlink xmlns:r="http://schemas.openxmlformats.org/officeDocument/2006/relationships" ref="C12" r:id="rId3"/>
    <hyperlink xmlns:r="http://schemas.openxmlformats.org/officeDocument/2006/relationships" ref="C13" r:id="rId4"/>
    <hyperlink xmlns:r="http://schemas.openxmlformats.org/officeDocument/2006/relationships" ref="C14" r:id="rId5"/>
    <hyperlink xmlns:r="http://schemas.openxmlformats.org/officeDocument/2006/relationships" ref="C15" r:id="rId6"/>
    <hyperlink xmlns:r="http://schemas.openxmlformats.org/officeDocument/2006/relationships" ref="C16" r:id="rId7"/>
    <hyperlink xmlns:r="http://schemas.openxmlformats.org/officeDocument/2006/relationships" ref="C17" r:id="rId8"/>
    <hyperlink xmlns:r="http://schemas.openxmlformats.org/officeDocument/2006/relationships" ref="C29" r:id="rId9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0"/>
</worksheet>
</file>

<file path=xl/worksheets/sheet2.xml><?xml version="1.0" encoding="utf-8"?>
<worksheet xmlns="http://schemas.openxmlformats.org/spreadsheetml/2006/main">
  <sheetPr>
    <tabColor rgb="001B2E4B"/>
    <outlinePr summaryBelow="1" summaryRight="1"/>
    <pageSetUpPr fitToPage="1"/>
  </sheetPr>
  <dimension ref="A1:L50"/>
  <sheetViews>
    <sheetView showGridLines="0" tabSelected="0" workbookViewId="0">
      <selection activeCell="A1" sqref="A1"/>
    </sheetView>
  </sheetViews>
  <sheetFormatPr baseColWidth="8" defaultRowHeight="15"/>
  <cols>
    <col width="2.5" customWidth="1" min="1" max="1"/>
    <col width="19" customWidth="1" min="2" max="2"/>
    <col width="19" customWidth="1" min="3" max="3"/>
    <col width="3" customWidth="1" min="4" max="4"/>
    <col width="19" customWidth="1" min="5" max="5"/>
    <col width="19" customWidth="1" min="6" max="6"/>
    <col width="3" customWidth="1" min="7" max="7"/>
    <col width="19" customWidth="1" min="8" max="8"/>
    <col width="19" customWidth="1" min="9" max="9"/>
    <col width="3" customWidth="1" min="10" max="10"/>
    <col width="19" customWidth="1" min="11" max="11"/>
    <col width="19" customWidth="1" min="12" max="12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2" t="inlineStr">
        <is>
          <t>wooa.com.br</t>
        </is>
      </c>
    </row>
    <row r="2" ht="6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 ht="30" customHeight="1">
      <c r="B3" s="4" t="inlineStr">
        <is>
          <t>Painel do orçamento de pessoas 2027</t>
        </is>
      </c>
    </row>
    <row r="4">
      <c r="B4" s="22">
        <f>IF(Empresa="","Empresa: preencha o nome na aba Premissas","Empresa: "&amp;Empresa)</f>
        <v/>
      </c>
    </row>
    <row r="6" ht="18" customHeight="1">
      <c r="B6" s="23" t="inlineStr">
        <is>
          <t>ORÇAMENTO DE PESSOAS 2027</t>
        </is>
      </c>
      <c r="C6" s="24" t="n"/>
      <c r="E6" s="25" t="inlineStr">
        <is>
          <t>MÉDIA POR MÊS</t>
        </is>
      </c>
      <c r="F6" s="26" t="n"/>
      <c r="H6" s="25" t="inlineStr">
        <is>
          <t>PESSOAS HOJE</t>
        </is>
      </c>
      <c r="I6" s="26" t="n"/>
      <c r="K6" s="25" t="inlineStr">
        <is>
          <t>PESSOAS EM DEZEMBRO DE 2027</t>
        </is>
      </c>
      <c r="L6" s="26" t="n"/>
    </row>
    <row r="7" ht="32" customHeight="1">
      <c r="B7" s="27">
        <f>'Mês a mês'!O21</f>
        <v/>
      </c>
      <c r="C7" s="28" t="n"/>
      <c r="E7" s="27">
        <f>'Mês a mês'!O21/12</f>
        <v/>
      </c>
      <c r="F7" s="28" t="n"/>
      <c r="H7" s="29">
        <f>'Quadro atual'!D48</f>
        <v/>
      </c>
      <c r="I7" s="28" t="n"/>
      <c r="K7" s="29">
        <f>'Mês a mês'!N8</f>
        <v/>
      </c>
      <c r="L7" s="28" t="n"/>
    </row>
    <row r="8" ht="22" customHeight="1">
      <c r="B8" s="30" t="inlineStr">
        <is>
          <t>Com encargos, reajuste, contratações e reserva</t>
        </is>
      </c>
      <c r="C8" s="28" t="n"/>
      <c r="E8" s="30" t="inlineStr">
        <is>
          <t>Para o fluxo de caixa</t>
        </is>
      </c>
      <c r="F8" s="28" t="n"/>
      <c r="H8" s="30" t="inlineStr">
        <is>
          <t>Quadro atual</t>
        </is>
      </c>
      <c r="I8" s="28" t="n"/>
      <c r="K8" s="30" t="inlineStr">
        <is>
          <t>Com as contratações previstas</t>
        </is>
      </c>
      <c r="L8" s="28" t="n"/>
    </row>
    <row r="10" ht="18" customHeight="1">
      <c r="B10" s="25" t="inlineStr">
        <is>
          <t>NOVAS VAGAS EM 2027</t>
        </is>
      </c>
      <c r="C10" s="26" t="n"/>
      <c r="E10" s="25" t="inlineStr">
        <is>
          <t>CUSTO MÉDIO POR PESSOA/MÊS</t>
        </is>
      </c>
      <c r="F10" s="26" t="n"/>
      <c r="H10" s="25" t="inlineStr">
        <is>
          <t>PESSOAS SOBRE O FATURAMENTO</t>
        </is>
      </c>
      <c r="I10" s="26" t="n"/>
      <c r="K10" s="25" t="inlineStr">
        <is>
          <t>FATOR DE ENCARGOS USADO</t>
        </is>
      </c>
      <c r="L10" s="26" t="n"/>
    </row>
    <row r="11" ht="32" customHeight="1">
      <c r="B11" s="29">
        <f>'Contratações'!F38</f>
        <v/>
      </c>
      <c r="C11" s="28" t="n"/>
      <c r="E11" s="27">
        <f>IFERROR('Mês a mês'!O21/SUM('Mês a mês'!C8:N8),0)</f>
        <v/>
      </c>
      <c r="F11" s="28" t="n"/>
      <c r="H11" s="31">
        <f>IF(N(Faturamento)&gt;0,'Mês a mês'!O21/Faturamento,"informe o faturamento")</f>
        <v/>
      </c>
      <c r="I11" s="28" t="n"/>
      <c r="K11" s="32">
        <f>FatorEncargos</f>
        <v/>
      </c>
      <c r="L11" s="28" t="n"/>
    </row>
    <row r="12" ht="22" customHeight="1">
      <c r="B12" s="30" t="inlineStr">
        <is>
          <t>Veja quando abrir cada uma</t>
        </is>
      </c>
      <c r="C12" s="28" t="n"/>
      <c r="E12" s="30" t="inlineStr">
        <is>
          <t>Orçamento ÷ pessoas-mês</t>
        </is>
      </c>
      <c r="F12" s="28" t="n"/>
      <c r="H12" s="30" t="inlineStr">
        <is>
          <t>Preencha o faturamento em Premissas</t>
        </is>
      </c>
      <c r="I12" s="28" t="n"/>
      <c r="K12" s="30">
        <f>IF(N(Premissas!C22)&gt;0,"Informado pelo contador","Estimado: confirme com o contador")</f>
        <v/>
      </c>
      <c r="L12" s="28" t="n"/>
    </row>
    <row r="14">
      <c r="B14" s="6" t="inlineStr">
        <is>
          <t>Para onde vai o orçamento</t>
        </is>
      </c>
      <c r="H14" s="6" t="inlineStr">
        <is>
          <t>Pontos de atenção</t>
        </is>
      </c>
    </row>
    <row r="15" ht="20" customHeight="1">
      <c r="B15" s="33" t="inlineStr">
        <is>
          <t>Categoria</t>
        </is>
      </c>
      <c r="E15" s="34" t="inlineStr">
        <is>
          <t>Valor em 2027</t>
        </is>
      </c>
      <c r="F15" s="34" t="inlineStr">
        <is>
          <t>% do total</t>
        </is>
      </c>
      <c r="H15" s="35" t="inlineStr">
        <is>
          <t>●</t>
        </is>
      </c>
      <c r="I15" s="7">
        <f>COUNTIF('Contratações'!H8:H37,"Ainda em 2026")&amp;" vaga(s) precisam começar a seleção ainda em 2026."</f>
        <v/>
      </c>
    </row>
    <row r="16" ht="20" customHeight="1">
      <c r="B16" s="36" t="inlineStr">
        <is>
          <t>Time atual: salários, adicionais e encargos</t>
        </is>
      </c>
      <c r="C16" s="16" t="n"/>
      <c r="D16" s="16" t="n"/>
      <c r="E16" s="37">
        <f>'Mês a mês'!O10</f>
        <v/>
      </c>
      <c r="F16" s="38">
        <f>IFERROR(E16/$E$23,0)</f>
        <v/>
      </c>
      <c r="H16" s="35" t="inlineStr">
        <is>
          <t>●</t>
        </is>
      </c>
      <c r="I16" s="7">
        <f>COUNTIF('Contratações'!E8:E37,"Alta")&amp;" contratação(ões) de prioridade alta no plano."</f>
        <v/>
      </c>
    </row>
    <row r="17" ht="28" customHeight="1">
      <c r="B17" s="36" t="inlineStr">
        <is>
          <t>Time atual: benefícios</t>
        </is>
      </c>
      <c r="C17" s="16" t="n"/>
      <c r="D17" s="16" t="n"/>
      <c r="E17" s="37">
        <f>'Mês a mês'!O11</f>
        <v/>
      </c>
      <c r="F17" s="38">
        <f>IFERROR(E17/$E$23,0)</f>
        <v/>
      </c>
      <c r="H17" s="35" t="inlineStr">
        <is>
          <t>●</t>
        </is>
      </c>
      <c r="I17" s="7">
        <f>COUNTIF('Quadro atual'!H8:H47,"Sim")&amp;" cargo(s) com pessoa-chave: defina sucessor e plano de desenvolvimento."</f>
        <v/>
      </c>
    </row>
    <row r="18" ht="20" customHeight="1">
      <c r="B18" s="36" t="inlineStr">
        <is>
          <t>Novas contratações (salários e benefícios)</t>
        </is>
      </c>
      <c r="C18" s="16" t="n"/>
      <c r="D18" s="16" t="n"/>
      <c r="E18" s="37">
        <f>'Mês a mês'!O13+'Mês a mês'!O14</f>
        <v/>
      </c>
      <c r="F18" s="38">
        <f>IFERROR(E18/$E$23,0)</f>
        <v/>
      </c>
      <c r="H18" s="35" t="inlineStr">
        <is>
          <t>●</t>
        </is>
      </c>
      <c r="I18" s="7">
        <f>"Reajuste de "&amp;ROUND(Reajuste*100,1)&amp;"% a partir de "&amp;IF(N(MesDataBase)&gt;=1,LOWER(INDEX(Meses,MesDataBase)),"(informe a data-base)")&amp;"."</f>
        <v/>
      </c>
    </row>
    <row r="19" ht="28" customHeight="1">
      <c r="B19" s="36" t="inlineStr">
        <is>
          <t>Recrutamento</t>
        </is>
      </c>
      <c r="C19" s="16" t="n"/>
      <c r="D19" s="16" t="n"/>
      <c r="E19" s="37">
        <f>'Mês a mês'!O15</f>
        <v/>
      </c>
      <c r="F19" s="38">
        <f>IFERROR(E19/$E$23,0)</f>
        <v/>
      </c>
      <c r="H19" s="35" t="inlineStr">
        <is>
          <t>●</t>
        </is>
      </c>
      <c r="I19" s="7">
        <f>IF(N(Premissas!C22)&gt;0,"Fator de encargos informado pelo contador.","O fator de encargos é uma estimativa: confirme com o seu contador.")</f>
        <v/>
      </c>
    </row>
    <row r="20">
      <c r="B20" s="36" t="inlineStr">
        <is>
          <t>Substituições por rotatividade</t>
        </is>
      </c>
      <c r="C20" s="16" t="n"/>
      <c r="D20" s="16" t="n"/>
      <c r="E20" s="37">
        <f>'Mês a mês'!O17</f>
        <v/>
      </c>
      <c r="F20" s="38">
        <f>IFERROR(E20/$E$23,0)</f>
        <v/>
      </c>
    </row>
    <row r="21">
      <c r="B21" s="36" t="inlineStr">
        <is>
          <t>Desenvolvimento e treinamento</t>
        </is>
      </c>
      <c r="C21" s="16" t="n"/>
      <c r="D21" s="16" t="n"/>
      <c r="E21" s="37">
        <f>'Mês a mês'!O18</f>
        <v/>
      </c>
      <c r="F21" s="38">
        <f>IFERROR(E21/$E$23,0)</f>
        <v/>
      </c>
    </row>
    <row r="22">
      <c r="B22" s="36" t="inlineStr">
        <is>
          <t>Reserva para imprevistos</t>
        </is>
      </c>
      <c r="C22" s="16" t="n"/>
      <c r="D22" s="16" t="n"/>
      <c r="E22" s="37">
        <f>'Mês a mês'!O20</f>
        <v/>
      </c>
      <c r="F22" s="38">
        <f>IFERROR(E22/$E$23,0)</f>
        <v/>
      </c>
    </row>
    <row r="23">
      <c r="B23" s="15" t="inlineStr">
        <is>
          <t>Total</t>
        </is>
      </c>
      <c r="C23" s="15" t="n"/>
      <c r="D23" s="15" t="n"/>
      <c r="E23" s="39">
        <f>SUM(E16:E22)</f>
        <v/>
      </c>
      <c r="F23" s="40">
        <f>IFERROR(E23/E23,0)</f>
        <v/>
      </c>
    </row>
    <row r="44" ht="28" customHeight="1">
      <c r="B44" s="41" t="inlineStr">
        <is>
          <t>Como a WOOA ajuda a tirar este plano do papel</t>
        </is>
      </c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</row>
    <row r="45">
      <c r="B45" s="42" t="inlineStr">
        <is>
          <t>Contratações</t>
        </is>
      </c>
      <c r="C45" s="43" t="inlineStr">
        <is>
          <t>Recrutamento e seleção com perfil de vaga, entrevista por competências e onboarding de 90 dias.</t>
        </is>
      </c>
      <c r="K45" s="44" t="inlineStr">
        <is>
          <t>Saiba mais →</t>
        </is>
      </c>
      <c r="L45" s="1" t="n"/>
    </row>
    <row r="46">
      <c r="B46" s="42" t="inlineStr">
        <is>
          <t>Desenvolvimento</t>
        </is>
      </c>
      <c r="C46" s="43" t="inlineStr">
        <is>
          <t>Formação de líderes: pílulas mensais, Master Class e Academia de Liderança.</t>
        </is>
      </c>
      <c r="K46" s="44" t="inlineStr">
        <is>
          <t>Saiba mais →</t>
        </is>
      </c>
      <c r="L46" s="1" t="n"/>
    </row>
    <row r="47">
      <c r="B47" s="42" t="inlineStr">
        <is>
          <t>Rotatividade</t>
        </is>
      </c>
      <c r="C47" s="43" t="inlineStr">
        <is>
          <t>Pesquisa de clima com eNPS, avaliação de desempenho e PDI para reter quem importa.</t>
        </is>
      </c>
      <c r="K47" s="44" t="inlineStr">
        <is>
          <t>Saiba mais →</t>
        </is>
      </c>
      <c r="L47" s="1" t="n"/>
    </row>
    <row r="48">
      <c r="B48" s="42" t="inlineStr">
        <is>
          <t>Estrutura</t>
        </is>
      </c>
      <c r="C48" s="43" t="inlineStr">
        <is>
          <t>RH terceirizado por assinatura: a WOOA atua como o RH da sua empresa, junto com o seu contador.</t>
        </is>
      </c>
      <c r="K48" s="44" t="inlineStr">
        <is>
          <t>Saiba mais →</t>
        </is>
      </c>
      <c r="L48" s="1" t="n"/>
    </row>
    <row r="49" ht="26" customHeight="1">
      <c r="B49" s="45" t="inlineStr">
        <is>
          <t>Comece pelo Diagnóstico 7S gratuito: em cerca de 10 minutos você vê onde a gestão de pessoas trava o crescimento  →  wooa.com.br/diagnostico-7s</t>
        </is>
      </c>
    </row>
    <row r="50">
      <c r="B50" s="21" t="inlineStr">
        <is>
          <t>WhatsApp (41) 98459-0930  ·  contato@wooa.com.br  ·  wooa.com.br</t>
        </is>
      </c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</row>
  </sheetData>
  <mergeCells count="43">
    <mergeCell ref="E12:F12"/>
    <mergeCell ref="I17:L17"/>
    <mergeCell ref="B7:C7"/>
    <mergeCell ref="B23:D23"/>
    <mergeCell ref="H10:I10"/>
    <mergeCell ref="B17:D17"/>
    <mergeCell ref="I19:L19"/>
    <mergeCell ref="C45:J45"/>
    <mergeCell ref="E8:F8"/>
    <mergeCell ref="B12:C12"/>
    <mergeCell ref="K11:L11"/>
    <mergeCell ref="B19:D19"/>
    <mergeCell ref="H6:I6"/>
    <mergeCell ref="B11:C11"/>
    <mergeCell ref="E10:F10"/>
    <mergeCell ref="C47:J47"/>
    <mergeCell ref="I15:L15"/>
    <mergeCell ref="B15:D15"/>
    <mergeCell ref="B8:C8"/>
    <mergeCell ref="B20:D20"/>
    <mergeCell ref="H11:I11"/>
    <mergeCell ref="E6:F6"/>
    <mergeCell ref="K12:L12"/>
    <mergeCell ref="K8:L8"/>
    <mergeCell ref="H7:I7"/>
    <mergeCell ref="C46:J46"/>
    <mergeCell ref="B10:C10"/>
    <mergeCell ref="E11:F11"/>
    <mergeCell ref="I16:L16"/>
    <mergeCell ref="B16:D16"/>
    <mergeCell ref="B49:L49"/>
    <mergeCell ref="C48:J48"/>
    <mergeCell ref="B6:C6"/>
    <mergeCell ref="K7:L7"/>
    <mergeCell ref="H12:I12"/>
    <mergeCell ref="I18:L18"/>
    <mergeCell ref="E7:F7"/>
    <mergeCell ref="B22:D22"/>
    <mergeCell ref="K10:L10"/>
    <mergeCell ref="B18:D18"/>
    <mergeCell ref="B21:D21"/>
    <mergeCell ref="H8:I8"/>
    <mergeCell ref="K6:L6"/>
  </mergeCells>
  <conditionalFormatting sqref="F16:F22">
    <cfRule type="dataBar" priority="1">
      <dataBar>
        <cfvo type="num" val="0"/>
        <cfvo type="num" val="1"/>
        <color rgb="002ABFAA"/>
      </dataBar>
    </cfRule>
  </conditionalFormatting>
  <hyperlinks>
    <hyperlink xmlns:r="http://schemas.openxmlformats.org/officeDocument/2006/relationships" ref="L1" r:id="rId1"/>
    <hyperlink xmlns:r="http://schemas.openxmlformats.org/officeDocument/2006/relationships" ref="K45" r:id="rId2"/>
    <hyperlink xmlns:r="http://schemas.openxmlformats.org/officeDocument/2006/relationships" ref="K46" r:id="rId3"/>
    <hyperlink xmlns:r="http://schemas.openxmlformats.org/officeDocument/2006/relationships" ref="K47" r:id="rId4"/>
    <hyperlink xmlns:r="http://schemas.openxmlformats.org/officeDocument/2006/relationships" ref="K48" r:id="rId5"/>
    <hyperlink xmlns:r="http://schemas.openxmlformats.org/officeDocument/2006/relationships" ref="B49" r:id="rId6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7"/>
</worksheet>
</file>

<file path=xl/worksheets/sheet3.xml><?xml version="1.0" encoding="utf-8"?>
<worksheet xmlns="http://schemas.openxmlformats.org/spreadsheetml/2006/main">
  <sheetPr>
    <tabColor rgb="002ABFAA"/>
    <outlinePr summaryBelow="1" summaryRight="1"/>
    <pageSetUpPr fitToPage="1"/>
  </sheetPr>
  <dimension ref="A1:E38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.5" customWidth="1" min="1" max="1"/>
    <col width="50" customWidth="1" min="2" max="2"/>
    <col width="22" customWidth="1" min="3" max="3"/>
    <col width="14" customWidth="1" min="4" max="4"/>
    <col width="82" customWidth="1" min="5" max="5"/>
  </cols>
  <sheetData>
    <row r="1" ht="40" customHeight="1">
      <c r="A1" s="1" t="n"/>
      <c r="B1" s="1" t="n"/>
      <c r="C1" s="1" t="n"/>
      <c r="D1" s="1" t="n"/>
      <c r="E1" s="2" t="inlineStr">
        <is>
          <t>wooa.com.br</t>
        </is>
      </c>
    </row>
    <row r="2" ht="6" customHeight="1">
      <c r="A2" s="3" t="n"/>
      <c r="B2" s="3" t="n"/>
      <c r="C2" s="3" t="n"/>
      <c r="D2" s="3" t="n"/>
      <c r="E2" s="3" t="n"/>
    </row>
    <row r="3" ht="30" customHeight="1">
      <c r="B3" s="4" t="inlineStr">
        <is>
          <t>Premissas</t>
        </is>
      </c>
    </row>
    <row r="4">
      <c r="B4" s="5" t="inlineStr">
        <is>
          <t>Os números da sua empresa que alimentam todos os cálculos. Preencha as células amarelas.</t>
        </is>
      </c>
    </row>
    <row r="6">
      <c r="B6" s="6" t="inlineStr">
        <is>
          <t>1. Sua empresa</t>
        </is>
      </c>
    </row>
    <row r="7">
      <c r="B7" s="12" t="inlineStr">
        <is>
          <t>Nome da empresa</t>
        </is>
      </c>
      <c r="C7" s="13" t="n"/>
      <c r="E7" s="46" t="inlineStr">
        <is>
          <t>Aparece no painel.</t>
        </is>
      </c>
    </row>
    <row r="8">
      <c r="B8" s="12" t="inlineStr">
        <is>
          <t>Faturamento previsto em 2027 (R$, opcional)</t>
        </is>
      </c>
      <c r="C8" s="47" t="n"/>
      <c r="E8" s="46" t="inlineStr">
        <is>
          <t>Para calcular quanto o custo com pessoas representa do faturamento.</t>
        </is>
      </c>
    </row>
    <row r="9" ht="28" customHeight="1">
      <c r="B9" s="12" t="inlineStr">
        <is>
          <t>Regime tributário</t>
        </is>
      </c>
      <c r="C9" s="48" t="inlineStr">
        <is>
          <t>Simples Nacional (Anexos I, II, III ou V)</t>
        </is>
      </c>
      <c r="D9" s="49" t="n"/>
      <c r="E9" s="46" t="inlineStr">
        <is>
          <t>Define quais encargos entram no cálculo. Confirme com o seu contador.</t>
        </is>
      </c>
    </row>
    <row r="11">
      <c r="B11" s="6" t="inlineStr">
        <is>
          <t>2. Encargos e provisões (fator de encargos)</t>
        </is>
      </c>
    </row>
    <row r="12" ht="22" customHeight="1">
      <c r="B12" s="33" t="inlineStr">
        <is>
          <t>Componente</t>
        </is>
      </c>
      <c r="C12" s="34" t="inlineStr">
        <is>
          <t>Percentual</t>
        </is>
      </c>
      <c r="D12" s="34" t="inlineStr">
        <is>
          <t>Entra?</t>
        </is>
      </c>
      <c r="E12" s="34" t="inlineStr">
        <is>
          <t>Observação</t>
        </is>
      </c>
    </row>
    <row r="13">
      <c r="B13" s="12" t="inlineStr">
        <is>
          <t>13º salário (provisão mensal)</t>
        </is>
      </c>
      <c r="C13" s="38">
        <f>1/12</f>
        <v/>
      </c>
      <c r="D13" s="50" t="inlineStr">
        <is>
          <t>Sim</t>
        </is>
      </c>
      <c r="E13" s="51" t="inlineStr">
        <is>
          <t>1/12 do salário a cada mês.</t>
        </is>
      </c>
    </row>
    <row r="14">
      <c r="B14" s="12" t="inlineStr">
        <is>
          <t>Férias (provisão mensal)</t>
        </is>
      </c>
      <c r="C14" s="38">
        <f>1/12</f>
        <v/>
      </c>
      <c r="D14" s="50" t="inlineStr">
        <is>
          <t>Sim</t>
        </is>
      </c>
      <c r="E14" s="51" t="inlineStr">
        <is>
          <t>1/12 do salário a cada mês.</t>
        </is>
      </c>
    </row>
    <row r="15">
      <c r="B15" s="12" t="inlineStr">
        <is>
          <t>1/3 constitucional de férias</t>
        </is>
      </c>
      <c r="C15" s="38">
        <f>1/36</f>
        <v/>
      </c>
      <c r="D15" s="50" t="inlineStr">
        <is>
          <t>Sim</t>
        </is>
      </c>
      <c r="E15" s="51" t="inlineStr">
        <is>
          <t>Um terço das férias, provisionado por mês.</t>
        </is>
      </c>
    </row>
    <row r="16">
      <c r="B16" s="52" t="inlineStr">
        <is>
          <t>Salário + provisões (base de cálculo)</t>
        </is>
      </c>
      <c r="C16" s="53">
        <f>1+C13+C14+C15</f>
        <v/>
      </c>
      <c r="E16" s="51" t="inlineStr">
        <is>
          <t>Multiplicador sobre o salário antes dos encargos.</t>
        </is>
      </c>
    </row>
    <row r="17" ht="26" customHeight="1">
      <c r="B17" s="12" t="inlineStr">
        <is>
          <t>FGTS</t>
        </is>
      </c>
      <c r="C17" s="54" t="n">
        <v>0.08</v>
      </c>
      <c r="D17" s="50">
        <f>IF(Regime="","Sim","Sim")</f>
        <v/>
      </c>
      <c r="E17" s="46" t="inlineStr">
        <is>
          <t>8% sobre salário, 13º e férias (Lei nº 8.036/1990).</t>
        </is>
      </c>
    </row>
    <row r="18" ht="26" customHeight="1">
      <c r="B18" s="12" t="inlineStr">
        <is>
          <t>INSS patronal (CPP)</t>
        </is>
      </c>
      <c r="C18" s="54" t="n">
        <v>0.2</v>
      </c>
      <c r="D18" s="50">
        <f>IF(OR(Regime="Lucro Presumido",Regime="Lucro Real",Regime="Simples Nacional (Anexo IV)"),"Sim","Não")</f>
        <v/>
      </c>
      <c r="E18" s="46" t="inlineStr">
        <is>
          <t>Pago à parte no Lucro Presumido, no Lucro Real e no Anexo IV do Simples. Nos demais anexos do Simples, já está no DAS.</t>
        </is>
      </c>
    </row>
    <row r="19" ht="26" customHeight="1">
      <c r="B19" s="12" t="inlineStr">
        <is>
          <t>RAT/GILRAT (risco da atividade, ajustado pelo FAP)</t>
        </is>
      </c>
      <c r="C19" s="54" t="n">
        <v>0.02</v>
      </c>
      <c r="D19" s="50">
        <f>D18</f>
        <v/>
      </c>
      <c r="E19" s="46" t="inlineStr">
        <is>
          <t>De 1% a 3% conforme o grau de risco da atividade, multiplicado pelo FAP. O valor inicial é uma referência: confirme com o contador.</t>
        </is>
      </c>
    </row>
    <row r="20" ht="26" customHeight="1">
      <c r="B20" s="12" t="inlineStr">
        <is>
          <t>Terceiros (salário-educação, Sistema S, Incra)</t>
        </is>
      </c>
      <c r="C20" s="54" t="n">
        <v>0.058</v>
      </c>
      <c r="D20" s="50">
        <f>IF(OR(Regime="Lucro Presumido",Regime="Lucro Real"),"Sim","Não")</f>
        <v/>
      </c>
      <c r="E20" s="46" t="inlineStr">
        <is>
          <t>Varia conforme a atividade. 5,8% é uma referência comum para comércio e serviços: confirme com o contador.</t>
        </is>
      </c>
    </row>
    <row r="21">
      <c r="B21" s="52" t="inlineStr">
        <is>
          <t>Fator de encargos calculado</t>
        </is>
      </c>
      <c r="C21" s="55">
        <f>C16*(1+C17+IF(D18="Sim",C18,0)+IF(D19="Sim",C19,0)+IF(D20="Sim",C20,0))</f>
        <v/>
      </c>
      <c r="E21" s="56" t="inlineStr">
        <is>
          <t>O guia usa 1,27 como exemplo arredondado para o Simples. Aqui o FGTS também incide sobre 13º e férias.</t>
        </is>
      </c>
    </row>
    <row r="22">
      <c r="B22" s="12" t="inlineStr">
        <is>
          <t>Fator informado pelo seu contador (opcional)</t>
        </is>
      </c>
      <c r="C22" s="57" t="n"/>
      <c r="E22" s="51" t="inlineStr">
        <is>
          <t>Se o contador passar o fator da sua empresa, digite aqui. Ele substitui o calculado.</t>
        </is>
      </c>
    </row>
    <row r="23">
      <c r="B23" s="58" t="inlineStr">
        <is>
          <t>Fator de encargos usado na planilha</t>
        </is>
      </c>
      <c r="C23" s="59">
        <f>IF(N(C22)&gt;0,C22,C21)</f>
        <v/>
      </c>
      <c r="E23" s="60" t="inlineStr">
        <is>
          <t>Custo mensal de uma pessoa ≈ (salário + adicionais) × fator + benefícios.</t>
        </is>
      </c>
    </row>
    <row r="25">
      <c r="B25" s="6" t="inlineStr">
        <is>
          <t>3. Reajustes de 2027</t>
        </is>
      </c>
    </row>
    <row r="26">
      <c r="B26" s="12" t="inlineStr">
        <is>
          <t>Reajuste salarial previsto (convenção coletiva)</t>
        </is>
      </c>
      <c r="C26" s="54" t="n">
        <v>0.05</v>
      </c>
      <c r="E26" s="51" t="inlineStr">
        <is>
          <t>Exemplo. Use o índice esperado para a sua categoria.</t>
        </is>
      </c>
    </row>
    <row r="27">
      <c r="B27" s="12" t="inlineStr">
        <is>
          <t>Mês da data-base</t>
        </is>
      </c>
      <c r="C27" s="61" t="inlineStr">
        <is>
          <t>Maio</t>
        </is>
      </c>
      <c r="D27" s="62">
        <f>IFERROR(MATCH(C27,Meses,0),0)</f>
        <v/>
      </c>
      <c r="E27" s="51" t="inlineStr">
        <is>
          <t>Mês em que o reajuste passa a valer. Escolha na lista.</t>
        </is>
      </c>
    </row>
    <row r="28">
      <c r="B28" s="12" t="inlineStr">
        <is>
          <t>Reajuste previsto dos benefícios</t>
        </is>
      </c>
      <c r="C28" s="54" t="n">
        <v>0.05</v>
      </c>
      <c r="E28" s="51" t="inlineStr">
        <is>
          <t>Exemplo. Vale-alimentação, plano de saúde e outros, a partir da mesma data.</t>
        </is>
      </c>
    </row>
    <row r="30">
      <c r="B30" s="6" t="inlineStr">
        <is>
          <t>4. Contratação e rotatividade</t>
        </is>
      </c>
    </row>
    <row r="31">
      <c r="B31" s="12" t="inlineStr">
        <is>
          <t>Custo médio de recrutamento por vaga (R$)</t>
        </is>
      </c>
      <c r="C31" s="47" t="n">
        <v>1200</v>
      </c>
      <c r="E31" s="46" t="inlineStr">
        <is>
          <t>Exemplo. Some anúncios, testes, horas do gestor ou consultoria de recrutamento.</t>
        </is>
      </c>
    </row>
    <row r="32">
      <c r="B32" s="12" t="inlineStr">
        <is>
          <t>Tempo médio para preencher uma vaga (semanas)</t>
        </is>
      </c>
      <c r="C32" s="63" t="n">
        <v>8</v>
      </c>
      <c r="E32" s="46" t="inlineStr">
        <is>
          <t>Da abertura até a pessoa começar. Usado para dizer quando abrir cada vaga.</t>
        </is>
      </c>
    </row>
    <row r="33">
      <c r="B33" s="12" t="inlineStr">
        <is>
          <t>Turnover anual esperado</t>
        </is>
      </c>
      <c r="C33" s="54" t="n">
        <v>0.1</v>
      </c>
      <c r="E33" s="46" t="inlineStr">
        <is>
          <t>Exemplo. Use o histórico da empresa: ((admissões + desligamentos) ÷ 2) ÷ time médio.</t>
        </is>
      </c>
    </row>
    <row r="34">
      <c r="B34" s="12" t="inlineStr">
        <is>
          <t>Custo de cada desligamento (em salários)</t>
        </is>
      </c>
      <c r="C34" s="64" t="n">
        <v>1</v>
      </c>
      <c r="E34" s="46" t="inlineStr">
        <is>
          <t>Exemplo. Aviso prévio, multa do FGTS e verbas. Varia com o tempo de casa e o tipo de desligamento.</t>
        </is>
      </c>
    </row>
    <row r="35">
      <c r="B35" s="12" t="inlineStr">
        <is>
          <t>Salário médio do time atual (calculado)</t>
        </is>
      </c>
      <c r="C35" s="37">
        <f>IFERROR(SUMPRODUCT('Quadro atual'!$D$8:$D$47,'Quadro atual'!$E$8:$E$47)/SUM('Quadro atual'!$D$8:$D$47),0)</f>
        <v/>
      </c>
      <c r="E35" s="51" t="inlineStr">
        <is>
          <t>Base para estimar o custo das substituições.</t>
        </is>
      </c>
    </row>
    <row r="37">
      <c r="B37" s="6" t="inlineStr">
        <is>
          <t>5. Margem de segurança</t>
        </is>
      </c>
    </row>
    <row r="38">
      <c r="B38" s="12" t="inlineStr">
        <is>
          <t>Reserva para imprevistos (% do orçamento)</t>
        </is>
      </c>
      <c r="C38" s="54" t="n">
        <v>0.05</v>
      </c>
      <c r="E38" s="51" t="inlineStr">
        <is>
          <t>Exemplo. Afastamentos, horas extras e ajustes não planejados.</t>
        </is>
      </c>
    </row>
  </sheetData>
  <mergeCells count="1">
    <mergeCell ref="C9:D9"/>
  </mergeCells>
  <dataValidations count="6">
    <dataValidation sqref="C9" showDropDown="0" showInputMessage="0" showErrorMessage="1" allowBlank="1" errorTitle="Opção inválida" error="Escolha uma opção da lista." type="list">
      <formula1>=ListaRegime</formula1>
    </dataValidation>
    <dataValidation sqref="C17:C22" showDropDown="0" showInputMessage="0" showErrorMessage="0" allowBlank="1" errorTitle="Valor inválido" error="Digite um número maior ou igual a zero." type="decimal" operator="greaterThanOrEqual">
      <formula1>0</formula1>
    </dataValidation>
    <dataValidation sqref="C27" showDropDown="0" showInputMessage="0" showErrorMessage="1" allowBlank="1" errorTitle="Opção inválida" error="Escolha uma opção da lista." type="list">
      <formula1>=Meses</formula1>
    </dataValidation>
    <dataValidation sqref="C31" showDropDown="0" showInputMessage="0" showErrorMessage="0" allowBlank="1" errorTitle="Valor inválido" error="Digite um número maior ou igual a zero." type="decimal" operator="greaterThanOrEqual">
      <formula1>0</formula1>
    </dataValidation>
    <dataValidation sqref="C33:C34" showDropDown="0" showInputMessage="0" showErrorMessage="0" allowBlank="1" errorTitle="Valor inválido" error="Digite um número maior ou igual a zero." type="decimal" operator="greaterThanOrEqual">
      <formula1>0</formula1>
    </dataValidation>
    <dataValidation sqref="C32" showDropDown="0" showInputMessage="0" showErrorMessage="1" allowBlank="1" errorTitle="Opção fora da lista" error="Essa opção não está na lista. Clique em Sim para usar mesmo assim." type="list" errorStyle="warning">
      <formula1>=ListaSemanas</formula1>
    </dataValidation>
  </dataValidations>
  <hyperlinks>
    <hyperlink xmlns:r="http://schemas.openxmlformats.org/officeDocument/2006/relationships" ref="E1" r:id="rId1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tabColor rgb="002ABFAA"/>
    <outlinePr summaryBelow="1" summaryRight="1"/>
    <pageSetUpPr fitToPage="1"/>
  </sheetPr>
  <dimension ref="A1:K48"/>
  <sheetViews>
    <sheetView showGridLines="0" tabSelected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4" customWidth="1" min="2" max="2"/>
    <col width="32" customWidth="1" min="3" max="3"/>
    <col width="9" customWidth="1" min="4" max="4"/>
    <col width="15" customWidth="1" min="5" max="5"/>
    <col width="15" customWidth="1" min="6" max="6"/>
    <col width="15" customWidth="1" min="7" max="7"/>
    <col width="11" customWidth="1" min="8" max="8"/>
    <col width="17" customWidth="1" min="9" max="9"/>
    <col width="19" customWidth="1" min="10" max="10"/>
    <col width="15" customWidth="1" min="11" max="11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2" t="inlineStr">
        <is>
          <t>wooa.com.br</t>
        </is>
      </c>
    </row>
    <row r="2" ht="6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 ht="30" customHeight="1">
      <c r="B3" s="4" t="inlineStr">
        <is>
          <t>Quadro atual</t>
        </is>
      </c>
    </row>
    <row r="4">
      <c r="B4" s="5" t="inlineStr">
        <is>
          <t>Uma linha por cargo, como o time chega ao fim de 2026. Valores mensais por pessoa.</t>
        </is>
      </c>
    </row>
    <row r="7" ht="46" customHeight="1">
      <c r="B7" s="33" t="inlineStr">
        <is>
          <t>Área</t>
        </is>
      </c>
      <c r="C7" s="34" t="inlineStr">
        <is>
          <t>Cargo</t>
        </is>
      </c>
      <c r="D7" s="34" t="inlineStr">
        <is>
          <t>Pessoas</t>
        </is>
      </c>
      <c r="E7" s="34" t="inlineStr">
        <is>
          <t>Salário base (por pessoa)</t>
        </is>
      </c>
      <c r="F7" s="34" t="inlineStr">
        <is>
          <t>Adicionais médios (comissões, HE, insalub.)</t>
        </is>
      </c>
      <c r="G7" s="34" t="inlineStr">
        <is>
          <t>Benefícios (custo da empresa por pessoa)</t>
        </is>
      </c>
      <c r="H7" s="34" t="inlineStr">
        <is>
          <t>Pessoa-chave?</t>
        </is>
      </c>
      <c r="I7" s="34" t="inlineStr">
        <is>
          <t>Custo mensal hoje</t>
        </is>
      </c>
      <c r="J7" s="34" t="inlineStr">
        <is>
          <t>Custo em 2027 (com reajuste)</t>
        </is>
      </c>
      <c r="K7" s="34" t="inlineStr">
        <is>
          <t>Custo médio por pessoa/mês em 2027</t>
        </is>
      </c>
    </row>
    <row r="8">
      <c r="B8" s="13" t="inlineStr">
        <is>
          <t>Comercial</t>
        </is>
      </c>
      <c r="C8" s="13" t="inlineStr">
        <is>
          <t>Ex.: Vendedor interno</t>
        </is>
      </c>
      <c r="D8" s="13" t="n">
        <v>4</v>
      </c>
      <c r="E8" s="65" t="n">
        <v>3000</v>
      </c>
      <c r="F8" s="65" t="n">
        <v>0</v>
      </c>
      <c r="G8" s="65" t="n">
        <v>600</v>
      </c>
      <c r="H8" s="13" t="inlineStr">
        <is>
          <t>Não</t>
        </is>
      </c>
      <c r="I8" s="37">
        <f>IF(N(D8)=0,"",D8*((E8+F8)*FatorEncargos+G8))</f>
        <v/>
      </c>
      <c r="J8" s="37">
        <f>IF(N(D8)=0,"",D8*((E8+F8)*FatorEncargos*(12+Reajuste*(13-MesDataBase))+G8*(12+ReajusteBeneficios*(13-MesDataBase))))</f>
        <v/>
      </c>
      <c r="K8" s="37">
        <f>IF(N(D8)=0,"",J8/D8/12)</f>
        <v/>
      </c>
    </row>
    <row r="9">
      <c r="B9" s="13" t="inlineStr">
        <is>
          <t>Administrativo e financeiro</t>
        </is>
      </c>
      <c r="C9" s="13" t="inlineStr">
        <is>
          <t>Ex.: Assistente administrativo</t>
        </is>
      </c>
      <c r="D9" s="13" t="n">
        <v>2</v>
      </c>
      <c r="E9" s="65" t="n">
        <v>2500</v>
      </c>
      <c r="F9" s="65" t="n">
        <v>0</v>
      </c>
      <c r="G9" s="65" t="n">
        <v>550</v>
      </c>
      <c r="H9" s="13" t="inlineStr">
        <is>
          <t>Sim</t>
        </is>
      </c>
      <c r="I9" s="37">
        <f>IF(N(D9)=0,"",D9*((E9+F9)*FatorEncargos+G9))</f>
        <v/>
      </c>
      <c r="J9" s="37">
        <f>IF(N(D9)=0,"",D9*((E9+F9)*FatorEncargos*(12+Reajuste*(13-MesDataBase))+G9*(12+ReajusteBeneficios*(13-MesDataBase))))</f>
        <v/>
      </c>
      <c r="K9" s="37">
        <f>IF(N(D9)=0,"",J9/D9/12)</f>
        <v/>
      </c>
    </row>
    <row r="10">
      <c r="B10" s="13" t="n"/>
      <c r="C10" s="13" t="n"/>
      <c r="D10" s="13" t="n"/>
      <c r="E10" s="65" t="n"/>
      <c r="F10" s="65" t="n"/>
      <c r="G10" s="65" t="n"/>
      <c r="H10" s="13" t="n"/>
      <c r="I10" s="37">
        <f>IF(N(D10)=0,"",D10*((E10+F10)*FatorEncargos+G10))</f>
        <v/>
      </c>
      <c r="J10" s="37">
        <f>IF(N(D10)=0,"",D10*((E10+F10)*FatorEncargos*(12+Reajuste*(13-MesDataBase))+G10*(12+ReajusteBeneficios*(13-MesDataBase))))</f>
        <v/>
      </c>
      <c r="K10" s="37">
        <f>IF(N(D10)=0,"",J10/D10/12)</f>
        <v/>
      </c>
    </row>
    <row r="11">
      <c r="B11" s="13" t="n"/>
      <c r="C11" s="13" t="n"/>
      <c r="D11" s="13" t="n"/>
      <c r="E11" s="65" t="n"/>
      <c r="F11" s="65" t="n"/>
      <c r="G11" s="65" t="n"/>
      <c r="H11" s="13" t="n"/>
      <c r="I11" s="37">
        <f>IF(N(D11)=0,"",D11*((E11+F11)*FatorEncargos+G11))</f>
        <v/>
      </c>
      <c r="J11" s="37">
        <f>IF(N(D11)=0,"",D11*((E11+F11)*FatorEncargos*(12+Reajuste*(13-MesDataBase))+G11*(12+ReajusteBeneficios*(13-MesDataBase))))</f>
        <v/>
      </c>
      <c r="K11" s="37">
        <f>IF(N(D11)=0,"",J11/D11/12)</f>
        <v/>
      </c>
    </row>
    <row r="12">
      <c r="B12" s="13" t="n"/>
      <c r="C12" s="13" t="n"/>
      <c r="D12" s="13" t="n"/>
      <c r="E12" s="65" t="n"/>
      <c r="F12" s="65" t="n"/>
      <c r="G12" s="65" t="n"/>
      <c r="H12" s="13" t="n"/>
      <c r="I12" s="37">
        <f>IF(N(D12)=0,"",D12*((E12+F12)*FatorEncargos+G12))</f>
        <v/>
      </c>
      <c r="J12" s="37">
        <f>IF(N(D12)=0,"",D12*((E12+F12)*FatorEncargos*(12+Reajuste*(13-MesDataBase))+G12*(12+ReajusteBeneficios*(13-MesDataBase))))</f>
        <v/>
      </c>
      <c r="K12" s="37">
        <f>IF(N(D12)=0,"",J12/D12/12)</f>
        <v/>
      </c>
    </row>
    <row r="13">
      <c r="B13" s="13" t="n"/>
      <c r="C13" s="13" t="n"/>
      <c r="D13" s="13" t="n"/>
      <c r="E13" s="65" t="n"/>
      <c r="F13" s="65" t="n"/>
      <c r="G13" s="65" t="n"/>
      <c r="H13" s="13" t="n"/>
      <c r="I13" s="37">
        <f>IF(N(D13)=0,"",D13*((E13+F13)*FatorEncargos+G13))</f>
        <v/>
      </c>
      <c r="J13" s="37">
        <f>IF(N(D13)=0,"",D13*((E13+F13)*FatorEncargos*(12+Reajuste*(13-MesDataBase))+G13*(12+ReajusteBeneficios*(13-MesDataBase))))</f>
        <v/>
      </c>
      <c r="K13" s="37">
        <f>IF(N(D13)=0,"",J13/D13/12)</f>
        <v/>
      </c>
    </row>
    <row r="14">
      <c r="B14" s="13" t="n"/>
      <c r="C14" s="13" t="n"/>
      <c r="D14" s="13" t="n"/>
      <c r="E14" s="65" t="n"/>
      <c r="F14" s="65" t="n"/>
      <c r="G14" s="65" t="n"/>
      <c r="H14" s="13" t="n"/>
      <c r="I14" s="37">
        <f>IF(N(D14)=0,"",D14*((E14+F14)*FatorEncargos+G14))</f>
        <v/>
      </c>
      <c r="J14" s="37">
        <f>IF(N(D14)=0,"",D14*((E14+F14)*FatorEncargos*(12+Reajuste*(13-MesDataBase))+G14*(12+ReajusteBeneficios*(13-MesDataBase))))</f>
        <v/>
      </c>
      <c r="K14" s="37">
        <f>IF(N(D14)=0,"",J14/D14/12)</f>
        <v/>
      </c>
    </row>
    <row r="15">
      <c r="B15" s="13" t="n"/>
      <c r="C15" s="13" t="n"/>
      <c r="D15" s="13" t="n"/>
      <c r="E15" s="65" t="n"/>
      <c r="F15" s="65" t="n"/>
      <c r="G15" s="65" t="n"/>
      <c r="H15" s="13" t="n"/>
      <c r="I15" s="37">
        <f>IF(N(D15)=0,"",D15*((E15+F15)*FatorEncargos+G15))</f>
        <v/>
      </c>
      <c r="J15" s="37">
        <f>IF(N(D15)=0,"",D15*((E15+F15)*FatorEncargos*(12+Reajuste*(13-MesDataBase))+G15*(12+ReajusteBeneficios*(13-MesDataBase))))</f>
        <v/>
      </c>
      <c r="K15" s="37">
        <f>IF(N(D15)=0,"",J15/D15/12)</f>
        <v/>
      </c>
    </row>
    <row r="16">
      <c r="B16" s="13" t="n"/>
      <c r="C16" s="13" t="n"/>
      <c r="D16" s="13" t="n"/>
      <c r="E16" s="65" t="n"/>
      <c r="F16" s="65" t="n"/>
      <c r="G16" s="65" t="n"/>
      <c r="H16" s="13" t="n"/>
      <c r="I16" s="37">
        <f>IF(N(D16)=0,"",D16*((E16+F16)*FatorEncargos+G16))</f>
        <v/>
      </c>
      <c r="J16" s="37">
        <f>IF(N(D16)=0,"",D16*((E16+F16)*FatorEncargos*(12+Reajuste*(13-MesDataBase))+G16*(12+ReajusteBeneficios*(13-MesDataBase))))</f>
        <v/>
      </c>
      <c r="K16" s="37">
        <f>IF(N(D16)=0,"",J16/D16/12)</f>
        <v/>
      </c>
    </row>
    <row r="17">
      <c r="B17" s="13" t="n"/>
      <c r="C17" s="13" t="n"/>
      <c r="D17" s="13" t="n"/>
      <c r="E17" s="65" t="n"/>
      <c r="F17" s="65" t="n"/>
      <c r="G17" s="65" t="n"/>
      <c r="H17" s="13" t="n"/>
      <c r="I17" s="37">
        <f>IF(N(D17)=0,"",D17*((E17+F17)*FatorEncargos+G17))</f>
        <v/>
      </c>
      <c r="J17" s="37">
        <f>IF(N(D17)=0,"",D17*((E17+F17)*FatorEncargos*(12+Reajuste*(13-MesDataBase))+G17*(12+ReajusteBeneficios*(13-MesDataBase))))</f>
        <v/>
      </c>
      <c r="K17" s="37">
        <f>IF(N(D17)=0,"",J17/D17/12)</f>
        <v/>
      </c>
    </row>
    <row r="18">
      <c r="B18" s="13" t="n"/>
      <c r="C18" s="13" t="n"/>
      <c r="D18" s="13" t="n"/>
      <c r="E18" s="65" t="n"/>
      <c r="F18" s="65" t="n"/>
      <c r="G18" s="65" t="n"/>
      <c r="H18" s="13" t="n"/>
      <c r="I18" s="37">
        <f>IF(N(D18)=0,"",D18*((E18+F18)*FatorEncargos+G18))</f>
        <v/>
      </c>
      <c r="J18" s="37">
        <f>IF(N(D18)=0,"",D18*((E18+F18)*FatorEncargos*(12+Reajuste*(13-MesDataBase))+G18*(12+ReajusteBeneficios*(13-MesDataBase))))</f>
        <v/>
      </c>
      <c r="K18" s="37">
        <f>IF(N(D18)=0,"",J18/D18/12)</f>
        <v/>
      </c>
    </row>
    <row r="19">
      <c r="B19" s="13" t="n"/>
      <c r="C19" s="13" t="n"/>
      <c r="D19" s="13" t="n"/>
      <c r="E19" s="65" t="n"/>
      <c r="F19" s="65" t="n"/>
      <c r="G19" s="65" t="n"/>
      <c r="H19" s="13" t="n"/>
      <c r="I19" s="37">
        <f>IF(N(D19)=0,"",D19*((E19+F19)*FatorEncargos+G19))</f>
        <v/>
      </c>
      <c r="J19" s="37">
        <f>IF(N(D19)=0,"",D19*((E19+F19)*FatorEncargos*(12+Reajuste*(13-MesDataBase))+G19*(12+ReajusteBeneficios*(13-MesDataBase))))</f>
        <v/>
      </c>
      <c r="K19" s="37">
        <f>IF(N(D19)=0,"",J19/D19/12)</f>
        <v/>
      </c>
    </row>
    <row r="20">
      <c r="B20" s="13" t="n"/>
      <c r="C20" s="13" t="n"/>
      <c r="D20" s="13" t="n"/>
      <c r="E20" s="65" t="n"/>
      <c r="F20" s="65" t="n"/>
      <c r="G20" s="65" t="n"/>
      <c r="H20" s="13" t="n"/>
      <c r="I20" s="37">
        <f>IF(N(D20)=0,"",D20*((E20+F20)*FatorEncargos+G20))</f>
        <v/>
      </c>
      <c r="J20" s="37">
        <f>IF(N(D20)=0,"",D20*((E20+F20)*FatorEncargos*(12+Reajuste*(13-MesDataBase))+G20*(12+ReajusteBeneficios*(13-MesDataBase))))</f>
        <v/>
      </c>
      <c r="K20" s="37">
        <f>IF(N(D20)=0,"",J20/D20/12)</f>
        <v/>
      </c>
    </row>
    <row r="21">
      <c r="B21" s="13" t="n"/>
      <c r="C21" s="13" t="n"/>
      <c r="D21" s="13" t="n"/>
      <c r="E21" s="65" t="n"/>
      <c r="F21" s="65" t="n"/>
      <c r="G21" s="65" t="n"/>
      <c r="H21" s="13" t="n"/>
      <c r="I21" s="37">
        <f>IF(N(D21)=0,"",D21*((E21+F21)*FatorEncargos+G21))</f>
        <v/>
      </c>
      <c r="J21" s="37">
        <f>IF(N(D21)=0,"",D21*((E21+F21)*FatorEncargos*(12+Reajuste*(13-MesDataBase))+G21*(12+ReajusteBeneficios*(13-MesDataBase))))</f>
        <v/>
      </c>
      <c r="K21" s="37">
        <f>IF(N(D21)=0,"",J21/D21/12)</f>
        <v/>
      </c>
    </row>
    <row r="22">
      <c r="B22" s="13" t="n"/>
      <c r="C22" s="13" t="n"/>
      <c r="D22" s="13" t="n"/>
      <c r="E22" s="65" t="n"/>
      <c r="F22" s="65" t="n"/>
      <c r="G22" s="65" t="n"/>
      <c r="H22" s="13" t="n"/>
      <c r="I22" s="37">
        <f>IF(N(D22)=0,"",D22*((E22+F22)*FatorEncargos+G22))</f>
        <v/>
      </c>
      <c r="J22" s="37">
        <f>IF(N(D22)=0,"",D22*((E22+F22)*FatorEncargos*(12+Reajuste*(13-MesDataBase))+G22*(12+ReajusteBeneficios*(13-MesDataBase))))</f>
        <v/>
      </c>
      <c r="K22" s="37">
        <f>IF(N(D22)=0,"",J22/D22/12)</f>
        <v/>
      </c>
    </row>
    <row r="23">
      <c r="B23" s="13" t="n"/>
      <c r="C23" s="13" t="n"/>
      <c r="D23" s="13" t="n"/>
      <c r="E23" s="65" t="n"/>
      <c r="F23" s="65" t="n"/>
      <c r="G23" s="65" t="n"/>
      <c r="H23" s="13" t="n"/>
      <c r="I23" s="37">
        <f>IF(N(D23)=0,"",D23*((E23+F23)*FatorEncargos+G23))</f>
        <v/>
      </c>
      <c r="J23" s="37">
        <f>IF(N(D23)=0,"",D23*((E23+F23)*FatorEncargos*(12+Reajuste*(13-MesDataBase))+G23*(12+ReajusteBeneficios*(13-MesDataBase))))</f>
        <v/>
      </c>
      <c r="K23" s="37">
        <f>IF(N(D23)=0,"",J23/D23/12)</f>
        <v/>
      </c>
    </row>
    <row r="24">
      <c r="B24" s="13" t="n"/>
      <c r="C24" s="13" t="n"/>
      <c r="D24" s="13" t="n"/>
      <c r="E24" s="65" t="n"/>
      <c r="F24" s="65" t="n"/>
      <c r="G24" s="65" t="n"/>
      <c r="H24" s="13" t="n"/>
      <c r="I24" s="37">
        <f>IF(N(D24)=0,"",D24*((E24+F24)*FatorEncargos+G24))</f>
        <v/>
      </c>
      <c r="J24" s="37">
        <f>IF(N(D24)=0,"",D24*((E24+F24)*FatorEncargos*(12+Reajuste*(13-MesDataBase))+G24*(12+ReajusteBeneficios*(13-MesDataBase))))</f>
        <v/>
      </c>
      <c r="K24" s="37">
        <f>IF(N(D24)=0,"",J24/D24/12)</f>
        <v/>
      </c>
    </row>
    <row r="25">
      <c r="B25" s="13" t="n"/>
      <c r="C25" s="13" t="n"/>
      <c r="D25" s="13" t="n"/>
      <c r="E25" s="65" t="n"/>
      <c r="F25" s="65" t="n"/>
      <c r="G25" s="65" t="n"/>
      <c r="H25" s="13" t="n"/>
      <c r="I25" s="37">
        <f>IF(N(D25)=0,"",D25*((E25+F25)*FatorEncargos+G25))</f>
        <v/>
      </c>
      <c r="J25" s="37">
        <f>IF(N(D25)=0,"",D25*((E25+F25)*FatorEncargos*(12+Reajuste*(13-MesDataBase))+G25*(12+ReajusteBeneficios*(13-MesDataBase))))</f>
        <v/>
      </c>
      <c r="K25" s="37">
        <f>IF(N(D25)=0,"",J25/D25/12)</f>
        <v/>
      </c>
    </row>
    <row r="26">
      <c r="B26" s="13" t="n"/>
      <c r="C26" s="13" t="n"/>
      <c r="D26" s="13" t="n"/>
      <c r="E26" s="65" t="n"/>
      <c r="F26" s="65" t="n"/>
      <c r="G26" s="65" t="n"/>
      <c r="H26" s="13" t="n"/>
      <c r="I26" s="37">
        <f>IF(N(D26)=0,"",D26*((E26+F26)*FatorEncargos+G26))</f>
        <v/>
      </c>
      <c r="J26" s="37">
        <f>IF(N(D26)=0,"",D26*((E26+F26)*FatorEncargos*(12+Reajuste*(13-MesDataBase))+G26*(12+ReajusteBeneficios*(13-MesDataBase))))</f>
        <v/>
      </c>
      <c r="K26" s="37">
        <f>IF(N(D26)=0,"",J26/D26/12)</f>
        <v/>
      </c>
    </row>
    <row r="27">
      <c r="B27" s="13" t="n"/>
      <c r="C27" s="13" t="n"/>
      <c r="D27" s="13" t="n"/>
      <c r="E27" s="65" t="n"/>
      <c r="F27" s="65" t="n"/>
      <c r="G27" s="65" t="n"/>
      <c r="H27" s="13" t="n"/>
      <c r="I27" s="37">
        <f>IF(N(D27)=0,"",D27*((E27+F27)*FatorEncargos+G27))</f>
        <v/>
      </c>
      <c r="J27" s="37">
        <f>IF(N(D27)=0,"",D27*((E27+F27)*FatorEncargos*(12+Reajuste*(13-MesDataBase))+G27*(12+ReajusteBeneficios*(13-MesDataBase))))</f>
        <v/>
      </c>
      <c r="K27" s="37">
        <f>IF(N(D27)=0,"",J27/D27/12)</f>
        <v/>
      </c>
    </row>
    <row r="28">
      <c r="B28" s="13" t="n"/>
      <c r="C28" s="13" t="n"/>
      <c r="D28" s="13" t="n"/>
      <c r="E28" s="65" t="n"/>
      <c r="F28" s="65" t="n"/>
      <c r="G28" s="65" t="n"/>
      <c r="H28" s="13" t="n"/>
      <c r="I28" s="37">
        <f>IF(N(D28)=0,"",D28*((E28+F28)*FatorEncargos+G28))</f>
        <v/>
      </c>
      <c r="J28" s="37">
        <f>IF(N(D28)=0,"",D28*((E28+F28)*FatorEncargos*(12+Reajuste*(13-MesDataBase))+G28*(12+ReajusteBeneficios*(13-MesDataBase))))</f>
        <v/>
      </c>
      <c r="K28" s="37">
        <f>IF(N(D28)=0,"",J28/D28/12)</f>
        <v/>
      </c>
    </row>
    <row r="29">
      <c r="B29" s="13" t="n"/>
      <c r="C29" s="13" t="n"/>
      <c r="D29" s="13" t="n"/>
      <c r="E29" s="65" t="n"/>
      <c r="F29" s="65" t="n"/>
      <c r="G29" s="65" t="n"/>
      <c r="H29" s="13" t="n"/>
      <c r="I29" s="37">
        <f>IF(N(D29)=0,"",D29*((E29+F29)*FatorEncargos+G29))</f>
        <v/>
      </c>
      <c r="J29" s="37">
        <f>IF(N(D29)=0,"",D29*((E29+F29)*FatorEncargos*(12+Reajuste*(13-MesDataBase))+G29*(12+ReajusteBeneficios*(13-MesDataBase))))</f>
        <v/>
      </c>
      <c r="K29" s="37">
        <f>IF(N(D29)=0,"",J29/D29/12)</f>
        <v/>
      </c>
    </row>
    <row r="30">
      <c r="B30" s="13" t="n"/>
      <c r="C30" s="13" t="n"/>
      <c r="D30" s="13" t="n"/>
      <c r="E30" s="65" t="n"/>
      <c r="F30" s="65" t="n"/>
      <c r="G30" s="65" t="n"/>
      <c r="H30" s="13" t="n"/>
      <c r="I30" s="37">
        <f>IF(N(D30)=0,"",D30*((E30+F30)*FatorEncargos+G30))</f>
        <v/>
      </c>
      <c r="J30" s="37">
        <f>IF(N(D30)=0,"",D30*((E30+F30)*FatorEncargos*(12+Reajuste*(13-MesDataBase))+G30*(12+ReajusteBeneficios*(13-MesDataBase))))</f>
        <v/>
      </c>
      <c r="K30" s="37">
        <f>IF(N(D30)=0,"",J30/D30/12)</f>
        <v/>
      </c>
    </row>
    <row r="31">
      <c r="B31" s="13" t="n"/>
      <c r="C31" s="13" t="n"/>
      <c r="D31" s="13" t="n"/>
      <c r="E31" s="65" t="n"/>
      <c r="F31" s="65" t="n"/>
      <c r="G31" s="65" t="n"/>
      <c r="H31" s="13" t="n"/>
      <c r="I31" s="37">
        <f>IF(N(D31)=0,"",D31*((E31+F31)*FatorEncargos+G31))</f>
        <v/>
      </c>
      <c r="J31" s="37">
        <f>IF(N(D31)=0,"",D31*((E31+F31)*FatorEncargos*(12+Reajuste*(13-MesDataBase))+G31*(12+ReajusteBeneficios*(13-MesDataBase))))</f>
        <v/>
      </c>
      <c r="K31" s="37">
        <f>IF(N(D31)=0,"",J31/D31/12)</f>
        <v/>
      </c>
    </row>
    <row r="32">
      <c r="B32" s="13" t="n"/>
      <c r="C32" s="13" t="n"/>
      <c r="D32" s="13" t="n"/>
      <c r="E32" s="65" t="n"/>
      <c r="F32" s="65" t="n"/>
      <c r="G32" s="65" t="n"/>
      <c r="H32" s="13" t="n"/>
      <c r="I32" s="37">
        <f>IF(N(D32)=0,"",D32*((E32+F32)*FatorEncargos+G32))</f>
        <v/>
      </c>
      <c r="J32" s="37">
        <f>IF(N(D32)=0,"",D32*((E32+F32)*FatorEncargos*(12+Reajuste*(13-MesDataBase))+G32*(12+ReajusteBeneficios*(13-MesDataBase))))</f>
        <v/>
      </c>
      <c r="K32" s="37">
        <f>IF(N(D32)=0,"",J32/D32/12)</f>
        <v/>
      </c>
    </row>
    <row r="33">
      <c r="B33" s="13" t="n"/>
      <c r="C33" s="13" t="n"/>
      <c r="D33" s="13" t="n"/>
      <c r="E33" s="65" t="n"/>
      <c r="F33" s="65" t="n"/>
      <c r="G33" s="65" t="n"/>
      <c r="H33" s="13" t="n"/>
      <c r="I33" s="37">
        <f>IF(N(D33)=0,"",D33*((E33+F33)*FatorEncargos+G33))</f>
        <v/>
      </c>
      <c r="J33" s="37">
        <f>IF(N(D33)=0,"",D33*((E33+F33)*FatorEncargos*(12+Reajuste*(13-MesDataBase))+G33*(12+ReajusteBeneficios*(13-MesDataBase))))</f>
        <v/>
      </c>
      <c r="K33" s="37">
        <f>IF(N(D33)=0,"",J33/D33/12)</f>
        <v/>
      </c>
    </row>
    <row r="34">
      <c r="B34" s="13" t="n"/>
      <c r="C34" s="13" t="n"/>
      <c r="D34" s="13" t="n"/>
      <c r="E34" s="65" t="n"/>
      <c r="F34" s="65" t="n"/>
      <c r="G34" s="65" t="n"/>
      <c r="H34" s="13" t="n"/>
      <c r="I34" s="37">
        <f>IF(N(D34)=0,"",D34*((E34+F34)*FatorEncargos+G34))</f>
        <v/>
      </c>
      <c r="J34" s="37">
        <f>IF(N(D34)=0,"",D34*((E34+F34)*FatorEncargos*(12+Reajuste*(13-MesDataBase))+G34*(12+ReajusteBeneficios*(13-MesDataBase))))</f>
        <v/>
      </c>
      <c r="K34" s="37">
        <f>IF(N(D34)=0,"",J34/D34/12)</f>
        <v/>
      </c>
    </row>
    <row r="35">
      <c r="B35" s="13" t="n"/>
      <c r="C35" s="13" t="n"/>
      <c r="D35" s="13" t="n"/>
      <c r="E35" s="65" t="n"/>
      <c r="F35" s="65" t="n"/>
      <c r="G35" s="65" t="n"/>
      <c r="H35" s="13" t="n"/>
      <c r="I35" s="37">
        <f>IF(N(D35)=0,"",D35*((E35+F35)*FatorEncargos+G35))</f>
        <v/>
      </c>
      <c r="J35" s="37">
        <f>IF(N(D35)=0,"",D35*((E35+F35)*FatorEncargos*(12+Reajuste*(13-MesDataBase))+G35*(12+ReajusteBeneficios*(13-MesDataBase))))</f>
        <v/>
      </c>
      <c r="K35" s="37">
        <f>IF(N(D35)=0,"",J35/D35/12)</f>
        <v/>
      </c>
    </row>
    <row r="36">
      <c r="B36" s="13" t="n"/>
      <c r="C36" s="13" t="n"/>
      <c r="D36" s="13" t="n"/>
      <c r="E36" s="65" t="n"/>
      <c r="F36" s="65" t="n"/>
      <c r="G36" s="65" t="n"/>
      <c r="H36" s="13" t="n"/>
      <c r="I36" s="37">
        <f>IF(N(D36)=0,"",D36*((E36+F36)*FatorEncargos+G36))</f>
        <v/>
      </c>
      <c r="J36" s="37">
        <f>IF(N(D36)=0,"",D36*((E36+F36)*FatorEncargos*(12+Reajuste*(13-MesDataBase))+G36*(12+ReajusteBeneficios*(13-MesDataBase))))</f>
        <v/>
      </c>
      <c r="K36" s="37">
        <f>IF(N(D36)=0,"",J36/D36/12)</f>
        <v/>
      </c>
    </row>
    <row r="37">
      <c r="B37" s="13" t="n"/>
      <c r="C37" s="13" t="n"/>
      <c r="D37" s="13" t="n"/>
      <c r="E37" s="65" t="n"/>
      <c r="F37" s="65" t="n"/>
      <c r="G37" s="65" t="n"/>
      <c r="H37" s="13" t="n"/>
      <c r="I37" s="37">
        <f>IF(N(D37)=0,"",D37*((E37+F37)*FatorEncargos+G37))</f>
        <v/>
      </c>
      <c r="J37" s="37">
        <f>IF(N(D37)=0,"",D37*((E37+F37)*FatorEncargos*(12+Reajuste*(13-MesDataBase))+G37*(12+ReajusteBeneficios*(13-MesDataBase))))</f>
        <v/>
      </c>
      <c r="K37" s="37">
        <f>IF(N(D37)=0,"",J37/D37/12)</f>
        <v/>
      </c>
    </row>
    <row r="38">
      <c r="B38" s="13" t="n"/>
      <c r="C38" s="13" t="n"/>
      <c r="D38" s="13" t="n"/>
      <c r="E38" s="65" t="n"/>
      <c r="F38" s="65" t="n"/>
      <c r="G38" s="65" t="n"/>
      <c r="H38" s="13" t="n"/>
      <c r="I38" s="37">
        <f>IF(N(D38)=0,"",D38*((E38+F38)*FatorEncargos+G38))</f>
        <v/>
      </c>
      <c r="J38" s="37">
        <f>IF(N(D38)=0,"",D38*((E38+F38)*FatorEncargos*(12+Reajuste*(13-MesDataBase))+G38*(12+ReajusteBeneficios*(13-MesDataBase))))</f>
        <v/>
      </c>
      <c r="K38" s="37">
        <f>IF(N(D38)=0,"",J38/D38/12)</f>
        <v/>
      </c>
    </row>
    <row r="39">
      <c r="B39" s="13" t="n"/>
      <c r="C39" s="13" t="n"/>
      <c r="D39" s="13" t="n"/>
      <c r="E39" s="65" t="n"/>
      <c r="F39" s="65" t="n"/>
      <c r="G39" s="65" t="n"/>
      <c r="H39" s="13" t="n"/>
      <c r="I39" s="37">
        <f>IF(N(D39)=0,"",D39*((E39+F39)*FatorEncargos+G39))</f>
        <v/>
      </c>
      <c r="J39" s="37">
        <f>IF(N(D39)=0,"",D39*((E39+F39)*FatorEncargos*(12+Reajuste*(13-MesDataBase))+G39*(12+ReajusteBeneficios*(13-MesDataBase))))</f>
        <v/>
      </c>
      <c r="K39" s="37">
        <f>IF(N(D39)=0,"",J39/D39/12)</f>
        <v/>
      </c>
    </row>
    <row r="40">
      <c r="B40" s="13" t="n"/>
      <c r="C40" s="13" t="n"/>
      <c r="D40" s="13" t="n"/>
      <c r="E40" s="65" t="n"/>
      <c r="F40" s="65" t="n"/>
      <c r="G40" s="65" t="n"/>
      <c r="H40" s="13" t="n"/>
      <c r="I40" s="37">
        <f>IF(N(D40)=0,"",D40*((E40+F40)*FatorEncargos+G40))</f>
        <v/>
      </c>
      <c r="J40" s="37">
        <f>IF(N(D40)=0,"",D40*((E40+F40)*FatorEncargos*(12+Reajuste*(13-MesDataBase))+G40*(12+ReajusteBeneficios*(13-MesDataBase))))</f>
        <v/>
      </c>
      <c r="K40" s="37">
        <f>IF(N(D40)=0,"",J40/D40/12)</f>
        <v/>
      </c>
    </row>
    <row r="41">
      <c r="B41" s="13" t="n"/>
      <c r="C41" s="13" t="n"/>
      <c r="D41" s="13" t="n"/>
      <c r="E41" s="65" t="n"/>
      <c r="F41" s="65" t="n"/>
      <c r="G41" s="65" t="n"/>
      <c r="H41" s="13" t="n"/>
      <c r="I41" s="37">
        <f>IF(N(D41)=0,"",D41*((E41+F41)*FatorEncargos+G41))</f>
        <v/>
      </c>
      <c r="J41" s="37">
        <f>IF(N(D41)=0,"",D41*((E41+F41)*FatorEncargos*(12+Reajuste*(13-MesDataBase))+G41*(12+ReajusteBeneficios*(13-MesDataBase))))</f>
        <v/>
      </c>
      <c r="K41" s="37">
        <f>IF(N(D41)=0,"",J41/D41/12)</f>
        <v/>
      </c>
    </row>
    <row r="42">
      <c r="B42" s="13" t="n"/>
      <c r="C42" s="13" t="n"/>
      <c r="D42" s="13" t="n"/>
      <c r="E42" s="65" t="n"/>
      <c r="F42" s="65" t="n"/>
      <c r="G42" s="65" t="n"/>
      <c r="H42" s="13" t="n"/>
      <c r="I42" s="37">
        <f>IF(N(D42)=0,"",D42*((E42+F42)*FatorEncargos+G42))</f>
        <v/>
      </c>
      <c r="J42" s="37">
        <f>IF(N(D42)=0,"",D42*((E42+F42)*FatorEncargos*(12+Reajuste*(13-MesDataBase))+G42*(12+ReajusteBeneficios*(13-MesDataBase))))</f>
        <v/>
      </c>
      <c r="K42" s="37">
        <f>IF(N(D42)=0,"",J42/D42/12)</f>
        <v/>
      </c>
    </row>
    <row r="43">
      <c r="B43" s="13" t="n"/>
      <c r="C43" s="13" t="n"/>
      <c r="D43" s="13" t="n"/>
      <c r="E43" s="65" t="n"/>
      <c r="F43" s="65" t="n"/>
      <c r="G43" s="65" t="n"/>
      <c r="H43" s="13" t="n"/>
      <c r="I43" s="37">
        <f>IF(N(D43)=0,"",D43*((E43+F43)*FatorEncargos+G43))</f>
        <v/>
      </c>
      <c r="J43" s="37">
        <f>IF(N(D43)=0,"",D43*((E43+F43)*FatorEncargos*(12+Reajuste*(13-MesDataBase))+G43*(12+ReajusteBeneficios*(13-MesDataBase))))</f>
        <v/>
      </c>
      <c r="K43" s="37">
        <f>IF(N(D43)=0,"",J43/D43/12)</f>
        <v/>
      </c>
    </row>
    <row r="44">
      <c r="B44" s="13" t="n"/>
      <c r="C44" s="13" t="n"/>
      <c r="D44" s="13" t="n"/>
      <c r="E44" s="65" t="n"/>
      <c r="F44" s="65" t="n"/>
      <c r="G44" s="65" t="n"/>
      <c r="H44" s="13" t="n"/>
      <c r="I44" s="37">
        <f>IF(N(D44)=0,"",D44*((E44+F44)*FatorEncargos+G44))</f>
        <v/>
      </c>
      <c r="J44" s="37">
        <f>IF(N(D44)=0,"",D44*((E44+F44)*FatorEncargos*(12+Reajuste*(13-MesDataBase))+G44*(12+ReajusteBeneficios*(13-MesDataBase))))</f>
        <v/>
      </c>
      <c r="K44" s="37">
        <f>IF(N(D44)=0,"",J44/D44/12)</f>
        <v/>
      </c>
    </row>
    <row r="45">
      <c r="B45" s="13" t="n"/>
      <c r="C45" s="13" t="n"/>
      <c r="D45" s="13" t="n"/>
      <c r="E45" s="65" t="n"/>
      <c r="F45" s="65" t="n"/>
      <c r="G45" s="65" t="n"/>
      <c r="H45" s="13" t="n"/>
      <c r="I45" s="37">
        <f>IF(N(D45)=0,"",D45*((E45+F45)*FatorEncargos+G45))</f>
        <v/>
      </c>
      <c r="J45" s="37">
        <f>IF(N(D45)=0,"",D45*((E45+F45)*FatorEncargos*(12+Reajuste*(13-MesDataBase))+G45*(12+ReajusteBeneficios*(13-MesDataBase))))</f>
        <v/>
      </c>
      <c r="K45" s="37">
        <f>IF(N(D45)=0,"",J45/D45/12)</f>
        <v/>
      </c>
    </row>
    <row r="46">
      <c r="B46" s="13" t="n"/>
      <c r="C46" s="13" t="n"/>
      <c r="D46" s="13" t="n"/>
      <c r="E46" s="65" t="n"/>
      <c r="F46" s="65" t="n"/>
      <c r="G46" s="65" t="n"/>
      <c r="H46" s="13" t="n"/>
      <c r="I46" s="37">
        <f>IF(N(D46)=0,"",D46*((E46+F46)*FatorEncargos+G46))</f>
        <v/>
      </c>
      <c r="J46" s="37">
        <f>IF(N(D46)=0,"",D46*((E46+F46)*FatorEncargos*(12+Reajuste*(13-MesDataBase))+G46*(12+ReajusteBeneficios*(13-MesDataBase))))</f>
        <v/>
      </c>
      <c r="K46" s="37">
        <f>IF(N(D46)=0,"",J46/D46/12)</f>
        <v/>
      </c>
    </row>
    <row r="47">
      <c r="B47" s="13" t="n"/>
      <c r="C47" s="13" t="n"/>
      <c r="D47" s="13" t="n"/>
      <c r="E47" s="65" t="n"/>
      <c r="F47" s="65" t="n"/>
      <c r="G47" s="65" t="n"/>
      <c r="H47" s="13" t="n"/>
      <c r="I47" s="37">
        <f>IF(N(D47)=0,"",D47*((E47+F47)*FatorEncargos+G47))</f>
        <v/>
      </c>
      <c r="J47" s="37">
        <f>IF(N(D47)=0,"",D47*((E47+F47)*FatorEncargos*(12+Reajuste*(13-MesDataBase))+G47*(12+ReajusteBeneficios*(13-MesDataBase))))</f>
        <v/>
      </c>
      <c r="K47" s="37">
        <f>IF(N(D47)=0,"",J47/D47/12)</f>
        <v/>
      </c>
    </row>
    <row r="48">
      <c r="B48" s="15" t="inlineStr">
        <is>
          <t>Total</t>
        </is>
      </c>
      <c r="C48" s="15" t="n"/>
      <c r="D48" s="66">
        <f>SUM(D8:D47)</f>
        <v/>
      </c>
      <c r="E48" s="15" t="n"/>
      <c r="F48" s="15" t="n"/>
      <c r="G48" s="15" t="n"/>
      <c r="H48" s="15">
        <f>COUNTIF(H8:H47,"Sim")&amp;" chave"</f>
        <v/>
      </c>
      <c r="I48" s="39">
        <f>SUM(I8:I47)</f>
        <v/>
      </c>
      <c r="J48" s="39">
        <f>SUM(J8:J47)</f>
        <v/>
      </c>
      <c r="K48" s="39">
        <f>IFERROR(J48/D48/12,0)</f>
        <v/>
      </c>
    </row>
  </sheetData>
  <dataValidations count="4">
    <dataValidation sqref="B8:B47" showDropDown="0" showInputMessage="0" showErrorMessage="1" allowBlank="1" errorTitle="Opção fora da lista" error="Essa opção não está na lista. Clique em Sim para usar mesmo assim." type="list" errorStyle="warning">
      <formula1>=ListaAreas</formula1>
    </dataValidation>
    <dataValidation sqref="H8:H47" showDropDown="0" showInputMessage="0" showErrorMessage="1" allowBlank="1" errorTitle="Opção inválida" error="Escolha uma opção da lista." type="list">
      <formula1>=ListaSimNao</formula1>
    </dataValidation>
    <dataValidation sqref="D8:D47" showDropDown="0" showInputMessage="0" showErrorMessage="0" allowBlank="1" errorTitle="Valor inválido" error="Digite um número maior ou igual a zero." type="whole" operator="greaterThanOrEqual">
      <formula1>0</formula1>
    </dataValidation>
    <dataValidation sqref="E8:G47" showDropDown="0" showInputMessage="0" showErrorMessage="0" allowBlank="1" errorTitle="Valor inválido" error="Digite um número maior ou igual a zero." type="decimal" operator="greaterThanOrEqual">
      <formula1>0</formula1>
    </dataValidation>
  </dataValidations>
  <hyperlinks>
    <hyperlink xmlns:r="http://schemas.openxmlformats.org/officeDocument/2006/relationships" ref="K1" r:id="rId1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2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ABFAA"/>
    <outlinePr summaryBelow="1" summaryRight="1"/>
    <pageSetUpPr fitToPage="1"/>
  </sheetPr>
  <dimension ref="A1:P40"/>
  <sheetViews>
    <sheetView showGridLines="0" tabSelected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2" customWidth="1" min="2" max="2"/>
    <col width="28" customWidth="1" min="3" max="3"/>
    <col width="22" customWidth="1" min="4" max="4"/>
    <col width="11" customWidth="1" min="5" max="5"/>
    <col width="8" customWidth="1" min="6" max="6"/>
    <col width="13" customWidth="1" min="7" max="7"/>
    <col width="14" customWidth="1" min="8" max="8"/>
    <col width="14" customWidth="1" min="9" max="9"/>
    <col width="14" customWidth="1" min="10" max="10"/>
    <col width="14" customWidth="1" min="11" max="11"/>
    <col width="9" customWidth="1" min="12" max="12"/>
    <col width="14" customWidth="1" min="13" max="13"/>
    <col width="16" customWidth="1" min="14" max="14"/>
    <col width="17" customWidth="1" min="15" max="15"/>
    <col hidden="1" width="13" customWidth="1" min="16" max="16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2" t="inlineStr">
        <is>
          <t>wooa.com.br</t>
        </is>
      </c>
    </row>
    <row r="2" ht="6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 ht="30" customHeight="1">
      <c r="B3" s="4" t="inlineStr">
        <is>
          <t>Contratações previstas para 2027</t>
        </is>
      </c>
    </row>
    <row r="4">
      <c r="B4" s="5" t="inlineStr">
        <is>
          <t>Uma linha por cargo. A planilha calcula o custo a partir do mês de entrada e diz quando abrir a vaga.</t>
        </is>
      </c>
    </row>
    <row r="7" ht="46" customHeight="1">
      <c r="B7" s="33" t="inlineStr">
        <is>
          <t>Área</t>
        </is>
      </c>
      <c r="C7" s="34" t="inlineStr">
        <is>
          <t>Cargo</t>
        </is>
      </c>
      <c r="D7" s="34" t="inlineStr">
        <is>
          <t>Motivo</t>
        </is>
      </c>
      <c r="E7" s="34" t="inlineStr">
        <is>
          <t>Prioridade</t>
        </is>
      </c>
      <c r="F7" s="34" t="inlineStr">
        <is>
          <t>Vagas</t>
        </is>
      </c>
      <c r="G7" s="34" t="inlineStr">
        <is>
          <t>Mês de entrada</t>
        </is>
      </c>
      <c r="H7" s="34" t="inlineStr">
        <is>
          <t>Abrir a vaga em</t>
        </is>
      </c>
      <c r="I7" s="34" t="inlineStr">
        <is>
          <t>Salário base</t>
        </is>
      </c>
      <c r="J7" s="34" t="inlineStr">
        <is>
          <t>Adicionais médios</t>
        </is>
      </c>
      <c r="K7" s="34" t="inlineStr">
        <is>
          <t>Benefícios</t>
        </is>
      </c>
      <c r="L7" s="34" t="inlineStr">
        <is>
          <t>Meses em 2027</t>
        </is>
      </c>
      <c r="M7" s="34" t="inlineStr">
        <is>
          <t>Custo de recrutar</t>
        </is>
      </c>
      <c r="N7" s="34" t="inlineStr">
        <is>
          <t>Custo em 2027</t>
        </is>
      </c>
      <c r="O7" s="34" t="inlineStr">
        <is>
          <t>Custo anual cheio (base 2028)</t>
        </is>
      </c>
      <c r="P7" t="inlineStr">
        <is>
          <t>nº mês (auxiliar)</t>
        </is>
      </c>
    </row>
    <row r="8">
      <c r="B8" s="13" t="inlineStr">
        <is>
          <t>Comercial</t>
        </is>
      </c>
      <c r="C8" s="13" t="inlineStr">
        <is>
          <t>Ex.: Vendedor interno</t>
        </is>
      </c>
      <c r="D8" s="13" t="inlineStr">
        <is>
          <t>Crescimento</t>
        </is>
      </c>
      <c r="E8" s="13" t="inlineStr">
        <is>
          <t>Alta</t>
        </is>
      </c>
      <c r="F8" s="13" t="n">
        <v>1</v>
      </c>
      <c r="G8" s="13" t="inlineStr">
        <is>
          <t>Março</t>
        </is>
      </c>
      <c r="H8" s="67">
        <f>IF(P8=0,"",IF(P8-ROUNDUP(SemanasVaga/4.345,0)&lt;1,"Ainda em 2026",INDEX(Meses,P8-ROUNDUP(SemanasVaga/4.345,0))))</f>
        <v/>
      </c>
      <c r="I8" s="65" t="n">
        <v>3000</v>
      </c>
      <c r="J8" s="65" t="n">
        <v>0</v>
      </c>
      <c r="K8" s="65" t="n">
        <v>600</v>
      </c>
      <c r="L8" s="68">
        <f>IF(P8=0,"",13-P8)</f>
        <v/>
      </c>
      <c r="M8" s="37">
        <f>IF(P8=0,"",N(F8)*CustoRecrutamento)</f>
        <v/>
      </c>
      <c r="N8" s="37">
        <f>IF(P8=0,"",N(F8)*((I8+J8)*FatorEncargos+K8)*L8+M8)</f>
        <v/>
      </c>
      <c r="O8" s="37">
        <f>IF(P8=0,"",N(F8)*((I8+J8)*FatorEncargos+K8)*12)</f>
        <v/>
      </c>
      <c r="P8">
        <f>IFERROR(MATCH(G8,Meses,0),0)</f>
        <v/>
      </c>
    </row>
    <row r="9">
      <c r="B9" s="13" t="inlineStr">
        <is>
          <t>Administrativo e financeiro</t>
        </is>
      </c>
      <c r="C9" s="13" t="inlineStr">
        <is>
          <t>Ex.: Analista financeiro</t>
        </is>
      </c>
      <c r="D9" s="13" t="inlineStr">
        <is>
          <t>Tirar o dono do operacional</t>
        </is>
      </c>
      <c r="E9" s="13" t="inlineStr">
        <is>
          <t>Média</t>
        </is>
      </c>
      <c r="F9" s="13" t="n">
        <v>1</v>
      </c>
      <c r="G9" s="13" t="inlineStr">
        <is>
          <t>Junho</t>
        </is>
      </c>
      <c r="H9" s="67">
        <f>IF(P9=0,"",IF(P9-ROUNDUP(SemanasVaga/4.345,0)&lt;1,"Ainda em 2026",INDEX(Meses,P9-ROUNDUP(SemanasVaga/4.345,0))))</f>
        <v/>
      </c>
      <c r="I9" s="65" t="n">
        <v>4500</v>
      </c>
      <c r="J9" s="65" t="n">
        <v>0</v>
      </c>
      <c r="K9" s="65" t="n">
        <v>700</v>
      </c>
      <c r="L9" s="68">
        <f>IF(P9=0,"",13-P9)</f>
        <v/>
      </c>
      <c r="M9" s="37">
        <f>IF(P9=0,"",N(F9)*CustoRecrutamento)</f>
        <v/>
      </c>
      <c r="N9" s="37">
        <f>IF(P9=0,"",N(F9)*((I9+J9)*FatorEncargos+K9)*L9+M9)</f>
        <v/>
      </c>
      <c r="O9" s="37">
        <f>IF(P9=0,"",N(F9)*((I9+J9)*FatorEncargos+K9)*12)</f>
        <v/>
      </c>
      <c r="P9">
        <f>IFERROR(MATCH(G9,Meses,0),0)</f>
        <v/>
      </c>
    </row>
    <row r="10">
      <c r="B10" s="13" t="n"/>
      <c r="C10" s="13" t="n"/>
      <c r="D10" s="13" t="n"/>
      <c r="E10" s="13" t="n"/>
      <c r="F10" s="13" t="n"/>
      <c r="G10" s="13" t="n"/>
      <c r="H10" s="67">
        <f>IF(P10=0,"",IF(P10-ROUNDUP(SemanasVaga/4.345,0)&lt;1,"Ainda em 2026",INDEX(Meses,P10-ROUNDUP(SemanasVaga/4.345,0))))</f>
        <v/>
      </c>
      <c r="I10" s="65" t="n"/>
      <c r="J10" s="65" t="n"/>
      <c r="K10" s="65" t="n"/>
      <c r="L10" s="68">
        <f>IF(P10=0,"",13-P10)</f>
        <v/>
      </c>
      <c r="M10" s="37">
        <f>IF(P10=0,"",N(F10)*CustoRecrutamento)</f>
        <v/>
      </c>
      <c r="N10" s="37">
        <f>IF(P10=0,"",N(F10)*((I10+J10)*FatorEncargos+K10)*L10+M10)</f>
        <v/>
      </c>
      <c r="O10" s="37">
        <f>IF(P10=0,"",N(F10)*((I10+J10)*FatorEncargos+K10)*12)</f>
        <v/>
      </c>
      <c r="P10">
        <f>IFERROR(MATCH(G10,Meses,0),0)</f>
        <v/>
      </c>
    </row>
    <row r="11">
      <c r="B11" s="13" t="n"/>
      <c r="C11" s="13" t="n"/>
      <c r="D11" s="13" t="n"/>
      <c r="E11" s="13" t="n"/>
      <c r="F11" s="13" t="n"/>
      <c r="G11" s="13" t="n"/>
      <c r="H11" s="67">
        <f>IF(P11=0,"",IF(P11-ROUNDUP(SemanasVaga/4.345,0)&lt;1,"Ainda em 2026",INDEX(Meses,P11-ROUNDUP(SemanasVaga/4.345,0))))</f>
        <v/>
      </c>
      <c r="I11" s="65" t="n"/>
      <c r="J11" s="65" t="n"/>
      <c r="K11" s="65" t="n"/>
      <c r="L11" s="68">
        <f>IF(P11=0,"",13-P11)</f>
        <v/>
      </c>
      <c r="M11" s="37">
        <f>IF(P11=0,"",N(F11)*CustoRecrutamento)</f>
        <v/>
      </c>
      <c r="N11" s="37">
        <f>IF(P11=0,"",N(F11)*((I11+J11)*FatorEncargos+K11)*L11+M11)</f>
        <v/>
      </c>
      <c r="O11" s="37">
        <f>IF(P11=0,"",N(F11)*((I11+J11)*FatorEncargos+K11)*12)</f>
        <v/>
      </c>
      <c r="P11">
        <f>IFERROR(MATCH(G11,Meses,0),0)</f>
        <v/>
      </c>
    </row>
    <row r="12">
      <c r="B12" s="13" t="n"/>
      <c r="C12" s="13" t="n"/>
      <c r="D12" s="13" t="n"/>
      <c r="E12" s="13" t="n"/>
      <c r="F12" s="13" t="n"/>
      <c r="G12" s="13" t="n"/>
      <c r="H12" s="67">
        <f>IF(P12=0,"",IF(P12-ROUNDUP(SemanasVaga/4.345,0)&lt;1,"Ainda em 2026",INDEX(Meses,P12-ROUNDUP(SemanasVaga/4.345,0))))</f>
        <v/>
      </c>
      <c r="I12" s="65" t="n"/>
      <c r="J12" s="65" t="n"/>
      <c r="K12" s="65" t="n"/>
      <c r="L12" s="68">
        <f>IF(P12=0,"",13-P12)</f>
        <v/>
      </c>
      <c r="M12" s="37">
        <f>IF(P12=0,"",N(F12)*CustoRecrutamento)</f>
        <v/>
      </c>
      <c r="N12" s="37">
        <f>IF(P12=0,"",N(F12)*((I12+J12)*FatorEncargos+K12)*L12+M12)</f>
        <v/>
      </c>
      <c r="O12" s="37">
        <f>IF(P12=0,"",N(F12)*((I12+J12)*FatorEncargos+K12)*12)</f>
        <v/>
      </c>
      <c r="P12">
        <f>IFERROR(MATCH(G12,Meses,0),0)</f>
        <v/>
      </c>
    </row>
    <row r="13">
      <c r="B13" s="13" t="n"/>
      <c r="C13" s="13" t="n"/>
      <c r="D13" s="13" t="n"/>
      <c r="E13" s="13" t="n"/>
      <c r="F13" s="13" t="n"/>
      <c r="G13" s="13" t="n"/>
      <c r="H13" s="67">
        <f>IF(P13=0,"",IF(P13-ROUNDUP(SemanasVaga/4.345,0)&lt;1,"Ainda em 2026",INDEX(Meses,P13-ROUNDUP(SemanasVaga/4.345,0))))</f>
        <v/>
      </c>
      <c r="I13" s="65" t="n"/>
      <c r="J13" s="65" t="n"/>
      <c r="K13" s="65" t="n"/>
      <c r="L13" s="68">
        <f>IF(P13=0,"",13-P13)</f>
        <v/>
      </c>
      <c r="M13" s="37">
        <f>IF(P13=0,"",N(F13)*CustoRecrutamento)</f>
        <v/>
      </c>
      <c r="N13" s="37">
        <f>IF(P13=0,"",N(F13)*((I13+J13)*FatorEncargos+K13)*L13+M13)</f>
        <v/>
      </c>
      <c r="O13" s="37">
        <f>IF(P13=0,"",N(F13)*((I13+J13)*FatorEncargos+K13)*12)</f>
        <v/>
      </c>
      <c r="P13">
        <f>IFERROR(MATCH(G13,Meses,0),0)</f>
        <v/>
      </c>
    </row>
    <row r="14">
      <c r="B14" s="13" t="n"/>
      <c r="C14" s="13" t="n"/>
      <c r="D14" s="13" t="n"/>
      <c r="E14" s="13" t="n"/>
      <c r="F14" s="13" t="n"/>
      <c r="G14" s="13" t="n"/>
      <c r="H14" s="67">
        <f>IF(P14=0,"",IF(P14-ROUNDUP(SemanasVaga/4.345,0)&lt;1,"Ainda em 2026",INDEX(Meses,P14-ROUNDUP(SemanasVaga/4.345,0))))</f>
        <v/>
      </c>
      <c r="I14" s="65" t="n"/>
      <c r="J14" s="65" t="n"/>
      <c r="K14" s="65" t="n"/>
      <c r="L14" s="68">
        <f>IF(P14=0,"",13-P14)</f>
        <v/>
      </c>
      <c r="M14" s="37">
        <f>IF(P14=0,"",N(F14)*CustoRecrutamento)</f>
        <v/>
      </c>
      <c r="N14" s="37">
        <f>IF(P14=0,"",N(F14)*((I14+J14)*FatorEncargos+K14)*L14+M14)</f>
        <v/>
      </c>
      <c r="O14" s="37">
        <f>IF(P14=0,"",N(F14)*((I14+J14)*FatorEncargos+K14)*12)</f>
        <v/>
      </c>
      <c r="P14">
        <f>IFERROR(MATCH(G14,Meses,0),0)</f>
        <v/>
      </c>
    </row>
    <row r="15">
      <c r="B15" s="13" t="n"/>
      <c r="C15" s="13" t="n"/>
      <c r="D15" s="13" t="n"/>
      <c r="E15" s="13" t="n"/>
      <c r="F15" s="13" t="n"/>
      <c r="G15" s="13" t="n"/>
      <c r="H15" s="67">
        <f>IF(P15=0,"",IF(P15-ROUNDUP(SemanasVaga/4.345,0)&lt;1,"Ainda em 2026",INDEX(Meses,P15-ROUNDUP(SemanasVaga/4.345,0))))</f>
        <v/>
      </c>
      <c r="I15" s="65" t="n"/>
      <c r="J15" s="65" t="n"/>
      <c r="K15" s="65" t="n"/>
      <c r="L15" s="68">
        <f>IF(P15=0,"",13-P15)</f>
        <v/>
      </c>
      <c r="M15" s="37">
        <f>IF(P15=0,"",N(F15)*CustoRecrutamento)</f>
        <v/>
      </c>
      <c r="N15" s="37">
        <f>IF(P15=0,"",N(F15)*((I15+J15)*FatorEncargos+K15)*L15+M15)</f>
        <v/>
      </c>
      <c r="O15" s="37">
        <f>IF(P15=0,"",N(F15)*((I15+J15)*FatorEncargos+K15)*12)</f>
        <v/>
      </c>
      <c r="P15">
        <f>IFERROR(MATCH(G15,Meses,0),0)</f>
        <v/>
      </c>
    </row>
    <row r="16">
      <c r="B16" s="13" t="n"/>
      <c r="C16" s="13" t="n"/>
      <c r="D16" s="13" t="n"/>
      <c r="E16" s="13" t="n"/>
      <c r="F16" s="13" t="n"/>
      <c r="G16" s="13" t="n"/>
      <c r="H16" s="67">
        <f>IF(P16=0,"",IF(P16-ROUNDUP(SemanasVaga/4.345,0)&lt;1,"Ainda em 2026",INDEX(Meses,P16-ROUNDUP(SemanasVaga/4.345,0))))</f>
        <v/>
      </c>
      <c r="I16" s="65" t="n"/>
      <c r="J16" s="65" t="n"/>
      <c r="K16" s="65" t="n"/>
      <c r="L16" s="68">
        <f>IF(P16=0,"",13-P16)</f>
        <v/>
      </c>
      <c r="M16" s="37">
        <f>IF(P16=0,"",N(F16)*CustoRecrutamento)</f>
        <v/>
      </c>
      <c r="N16" s="37">
        <f>IF(P16=0,"",N(F16)*((I16+J16)*FatorEncargos+K16)*L16+M16)</f>
        <v/>
      </c>
      <c r="O16" s="37">
        <f>IF(P16=0,"",N(F16)*((I16+J16)*FatorEncargos+K16)*12)</f>
        <v/>
      </c>
      <c r="P16">
        <f>IFERROR(MATCH(G16,Meses,0),0)</f>
        <v/>
      </c>
    </row>
    <row r="17">
      <c r="B17" s="13" t="n"/>
      <c r="C17" s="13" t="n"/>
      <c r="D17" s="13" t="n"/>
      <c r="E17" s="13" t="n"/>
      <c r="F17" s="13" t="n"/>
      <c r="G17" s="13" t="n"/>
      <c r="H17" s="67">
        <f>IF(P17=0,"",IF(P17-ROUNDUP(SemanasVaga/4.345,0)&lt;1,"Ainda em 2026",INDEX(Meses,P17-ROUNDUP(SemanasVaga/4.345,0))))</f>
        <v/>
      </c>
      <c r="I17" s="65" t="n"/>
      <c r="J17" s="65" t="n"/>
      <c r="K17" s="65" t="n"/>
      <c r="L17" s="68">
        <f>IF(P17=0,"",13-P17)</f>
        <v/>
      </c>
      <c r="M17" s="37">
        <f>IF(P17=0,"",N(F17)*CustoRecrutamento)</f>
        <v/>
      </c>
      <c r="N17" s="37">
        <f>IF(P17=0,"",N(F17)*((I17+J17)*FatorEncargos+K17)*L17+M17)</f>
        <v/>
      </c>
      <c r="O17" s="37">
        <f>IF(P17=0,"",N(F17)*((I17+J17)*FatorEncargos+K17)*12)</f>
        <v/>
      </c>
      <c r="P17">
        <f>IFERROR(MATCH(G17,Meses,0),0)</f>
        <v/>
      </c>
    </row>
    <row r="18">
      <c r="B18" s="13" t="n"/>
      <c r="C18" s="13" t="n"/>
      <c r="D18" s="13" t="n"/>
      <c r="E18" s="13" t="n"/>
      <c r="F18" s="13" t="n"/>
      <c r="G18" s="13" t="n"/>
      <c r="H18" s="67">
        <f>IF(P18=0,"",IF(P18-ROUNDUP(SemanasVaga/4.345,0)&lt;1,"Ainda em 2026",INDEX(Meses,P18-ROUNDUP(SemanasVaga/4.345,0))))</f>
        <v/>
      </c>
      <c r="I18" s="65" t="n"/>
      <c r="J18" s="65" t="n"/>
      <c r="K18" s="65" t="n"/>
      <c r="L18" s="68">
        <f>IF(P18=0,"",13-P18)</f>
        <v/>
      </c>
      <c r="M18" s="37">
        <f>IF(P18=0,"",N(F18)*CustoRecrutamento)</f>
        <v/>
      </c>
      <c r="N18" s="37">
        <f>IF(P18=0,"",N(F18)*((I18+J18)*FatorEncargos+K18)*L18+M18)</f>
        <v/>
      </c>
      <c r="O18" s="37">
        <f>IF(P18=0,"",N(F18)*((I18+J18)*FatorEncargos+K18)*12)</f>
        <v/>
      </c>
      <c r="P18">
        <f>IFERROR(MATCH(G18,Meses,0),0)</f>
        <v/>
      </c>
    </row>
    <row r="19">
      <c r="B19" s="13" t="n"/>
      <c r="C19" s="13" t="n"/>
      <c r="D19" s="13" t="n"/>
      <c r="E19" s="13" t="n"/>
      <c r="F19" s="13" t="n"/>
      <c r="G19" s="13" t="n"/>
      <c r="H19" s="67">
        <f>IF(P19=0,"",IF(P19-ROUNDUP(SemanasVaga/4.345,0)&lt;1,"Ainda em 2026",INDEX(Meses,P19-ROUNDUP(SemanasVaga/4.345,0))))</f>
        <v/>
      </c>
      <c r="I19" s="65" t="n"/>
      <c r="J19" s="65" t="n"/>
      <c r="K19" s="65" t="n"/>
      <c r="L19" s="68">
        <f>IF(P19=0,"",13-P19)</f>
        <v/>
      </c>
      <c r="M19" s="37">
        <f>IF(P19=0,"",N(F19)*CustoRecrutamento)</f>
        <v/>
      </c>
      <c r="N19" s="37">
        <f>IF(P19=0,"",N(F19)*((I19+J19)*FatorEncargos+K19)*L19+M19)</f>
        <v/>
      </c>
      <c r="O19" s="37">
        <f>IF(P19=0,"",N(F19)*((I19+J19)*FatorEncargos+K19)*12)</f>
        <v/>
      </c>
      <c r="P19">
        <f>IFERROR(MATCH(G19,Meses,0),0)</f>
        <v/>
      </c>
    </row>
    <row r="20">
      <c r="B20" s="13" t="n"/>
      <c r="C20" s="13" t="n"/>
      <c r="D20" s="13" t="n"/>
      <c r="E20" s="13" t="n"/>
      <c r="F20" s="13" t="n"/>
      <c r="G20" s="13" t="n"/>
      <c r="H20" s="67">
        <f>IF(P20=0,"",IF(P20-ROUNDUP(SemanasVaga/4.345,0)&lt;1,"Ainda em 2026",INDEX(Meses,P20-ROUNDUP(SemanasVaga/4.345,0))))</f>
        <v/>
      </c>
      <c r="I20" s="65" t="n"/>
      <c r="J20" s="65" t="n"/>
      <c r="K20" s="65" t="n"/>
      <c r="L20" s="68">
        <f>IF(P20=0,"",13-P20)</f>
        <v/>
      </c>
      <c r="M20" s="37">
        <f>IF(P20=0,"",N(F20)*CustoRecrutamento)</f>
        <v/>
      </c>
      <c r="N20" s="37">
        <f>IF(P20=0,"",N(F20)*((I20+J20)*FatorEncargos+K20)*L20+M20)</f>
        <v/>
      </c>
      <c r="O20" s="37">
        <f>IF(P20=0,"",N(F20)*((I20+J20)*FatorEncargos+K20)*12)</f>
        <v/>
      </c>
      <c r="P20">
        <f>IFERROR(MATCH(G20,Meses,0),0)</f>
        <v/>
      </c>
    </row>
    <row r="21">
      <c r="B21" s="13" t="n"/>
      <c r="C21" s="13" t="n"/>
      <c r="D21" s="13" t="n"/>
      <c r="E21" s="13" t="n"/>
      <c r="F21" s="13" t="n"/>
      <c r="G21" s="13" t="n"/>
      <c r="H21" s="67">
        <f>IF(P21=0,"",IF(P21-ROUNDUP(SemanasVaga/4.345,0)&lt;1,"Ainda em 2026",INDEX(Meses,P21-ROUNDUP(SemanasVaga/4.345,0))))</f>
        <v/>
      </c>
      <c r="I21" s="65" t="n"/>
      <c r="J21" s="65" t="n"/>
      <c r="K21" s="65" t="n"/>
      <c r="L21" s="68">
        <f>IF(P21=0,"",13-P21)</f>
        <v/>
      </c>
      <c r="M21" s="37">
        <f>IF(P21=0,"",N(F21)*CustoRecrutamento)</f>
        <v/>
      </c>
      <c r="N21" s="37">
        <f>IF(P21=0,"",N(F21)*((I21+J21)*FatorEncargos+K21)*L21+M21)</f>
        <v/>
      </c>
      <c r="O21" s="37">
        <f>IF(P21=0,"",N(F21)*((I21+J21)*FatorEncargos+K21)*12)</f>
        <v/>
      </c>
      <c r="P21">
        <f>IFERROR(MATCH(G21,Meses,0),0)</f>
        <v/>
      </c>
    </row>
    <row r="22">
      <c r="B22" s="13" t="n"/>
      <c r="C22" s="13" t="n"/>
      <c r="D22" s="13" t="n"/>
      <c r="E22" s="13" t="n"/>
      <c r="F22" s="13" t="n"/>
      <c r="G22" s="13" t="n"/>
      <c r="H22" s="67">
        <f>IF(P22=0,"",IF(P22-ROUNDUP(SemanasVaga/4.345,0)&lt;1,"Ainda em 2026",INDEX(Meses,P22-ROUNDUP(SemanasVaga/4.345,0))))</f>
        <v/>
      </c>
      <c r="I22" s="65" t="n"/>
      <c r="J22" s="65" t="n"/>
      <c r="K22" s="65" t="n"/>
      <c r="L22" s="68">
        <f>IF(P22=0,"",13-P22)</f>
        <v/>
      </c>
      <c r="M22" s="37">
        <f>IF(P22=0,"",N(F22)*CustoRecrutamento)</f>
        <v/>
      </c>
      <c r="N22" s="37">
        <f>IF(P22=0,"",N(F22)*((I22+J22)*FatorEncargos+K22)*L22+M22)</f>
        <v/>
      </c>
      <c r="O22" s="37">
        <f>IF(P22=0,"",N(F22)*((I22+J22)*FatorEncargos+K22)*12)</f>
        <v/>
      </c>
      <c r="P22">
        <f>IFERROR(MATCH(G22,Meses,0),0)</f>
        <v/>
      </c>
    </row>
    <row r="23">
      <c r="B23" s="13" t="n"/>
      <c r="C23" s="13" t="n"/>
      <c r="D23" s="13" t="n"/>
      <c r="E23" s="13" t="n"/>
      <c r="F23" s="13" t="n"/>
      <c r="G23" s="13" t="n"/>
      <c r="H23" s="67">
        <f>IF(P23=0,"",IF(P23-ROUNDUP(SemanasVaga/4.345,0)&lt;1,"Ainda em 2026",INDEX(Meses,P23-ROUNDUP(SemanasVaga/4.345,0))))</f>
        <v/>
      </c>
      <c r="I23" s="65" t="n"/>
      <c r="J23" s="65" t="n"/>
      <c r="K23" s="65" t="n"/>
      <c r="L23" s="68">
        <f>IF(P23=0,"",13-P23)</f>
        <v/>
      </c>
      <c r="M23" s="37">
        <f>IF(P23=0,"",N(F23)*CustoRecrutamento)</f>
        <v/>
      </c>
      <c r="N23" s="37">
        <f>IF(P23=0,"",N(F23)*((I23+J23)*FatorEncargos+K23)*L23+M23)</f>
        <v/>
      </c>
      <c r="O23" s="37">
        <f>IF(P23=0,"",N(F23)*((I23+J23)*FatorEncargos+K23)*12)</f>
        <v/>
      </c>
      <c r="P23">
        <f>IFERROR(MATCH(G23,Meses,0),0)</f>
        <v/>
      </c>
    </row>
    <row r="24">
      <c r="B24" s="13" t="n"/>
      <c r="C24" s="13" t="n"/>
      <c r="D24" s="13" t="n"/>
      <c r="E24" s="13" t="n"/>
      <c r="F24" s="13" t="n"/>
      <c r="G24" s="13" t="n"/>
      <c r="H24" s="67">
        <f>IF(P24=0,"",IF(P24-ROUNDUP(SemanasVaga/4.345,0)&lt;1,"Ainda em 2026",INDEX(Meses,P24-ROUNDUP(SemanasVaga/4.345,0))))</f>
        <v/>
      </c>
      <c r="I24" s="65" t="n"/>
      <c r="J24" s="65" t="n"/>
      <c r="K24" s="65" t="n"/>
      <c r="L24" s="68">
        <f>IF(P24=0,"",13-P24)</f>
        <v/>
      </c>
      <c r="M24" s="37">
        <f>IF(P24=0,"",N(F24)*CustoRecrutamento)</f>
        <v/>
      </c>
      <c r="N24" s="37">
        <f>IF(P24=0,"",N(F24)*((I24+J24)*FatorEncargos+K24)*L24+M24)</f>
        <v/>
      </c>
      <c r="O24" s="37">
        <f>IF(P24=0,"",N(F24)*((I24+J24)*FatorEncargos+K24)*12)</f>
        <v/>
      </c>
      <c r="P24">
        <f>IFERROR(MATCH(G24,Meses,0),0)</f>
        <v/>
      </c>
    </row>
    <row r="25">
      <c r="B25" s="13" t="n"/>
      <c r="C25" s="13" t="n"/>
      <c r="D25" s="13" t="n"/>
      <c r="E25" s="13" t="n"/>
      <c r="F25" s="13" t="n"/>
      <c r="G25" s="13" t="n"/>
      <c r="H25" s="67">
        <f>IF(P25=0,"",IF(P25-ROUNDUP(SemanasVaga/4.345,0)&lt;1,"Ainda em 2026",INDEX(Meses,P25-ROUNDUP(SemanasVaga/4.345,0))))</f>
        <v/>
      </c>
      <c r="I25" s="65" t="n"/>
      <c r="J25" s="65" t="n"/>
      <c r="K25" s="65" t="n"/>
      <c r="L25" s="68">
        <f>IF(P25=0,"",13-P25)</f>
        <v/>
      </c>
      <c r="M25" s="37">
        <f>IF(P25=0,"",N(F25)*CustoRecrutamento)</f>
        <v/>
      </c>
      <c r="N25" s="37">
        <f>IF(P25=0,"",N(F25)*((I25+J25)*FatorEncargos+K25)*L25+M25)</f>
        <v/>
      </c>
      <c r="O25" s="37">
        <f>IF(P25=0,"",N(F25)*((I25+J25)*FatorEncargos+K25)*12)</f>
        <v/>
      </c>
      <c r="P25">
        <f>IFERROR(MATCH(G25,Meses,0),0)</f>
        <v/>
      </c>
    </row>
    <row r="26">
      <c r="B26" s="13" t="n"/>
      <c r="C26" s="13" t="n"/>
      <c r="D26" s="13" t="n"/>
      <c r="E26" s="13" t="n"/>
      <c r="F26" s="13" t="n"/>
      <c r="G26" s="13" t="n"/>
      <c r="H26" s="67">
        <f>IF(P26=0,"",IF(P26-ROUNDUP(SemanasVaga/4.345,0)&lt;1,"Ainda em 2026",INDEX(Meses,P26-ROUNDUP(SemanasVaga/4.345,0))))</f>
        <v/>
      </c>
      <c r="I26" s="65" t="n"/>
      <c r="J26" s="65" t="n"/>
      <c r="K26" s="65" t="n"/>
      <c r="L26" s="68">
        <f>IF(P26=0,"",13-P26)</f>
        <v/>
      </c>
      <c r="M26" s="37">
        <f>IF(P26=0,"",N(F26)*CustoRecrutamento)</f>
        <v/>
      </c>
      <c r="N26" s="37">
        <f>IF(P26=0,"",N(F26)*((I26+J26)*FatorEncargos+K26)*L26+M26)</f>
        <v/>
      </c>
      <c r="O26" s="37">
        <f>IF(P26=0,"",N(F26)*((I26+J26)*FatorEncargos+K26)*12)</f>
        <v/>
      </c>
      <c r="P26">
        <f>IFERROR(MATCH(G26,Meses,0),0)</f>
        <v/>
      </c>
    </row>
    <row r="27">
      <c r="B27" s="13" t="n"/>
      <c r="C27" s="13" t="n"/>
      <c r="D27" s="13" t="n"/>
      <c r="E27" s="13" t="n"/>
      <c r="F27" s="13" t="n"/>
      <c r="G27" s="13" t="n"/>
      <c r="H27" s="67">
        <f>IF(P27=0,"",IF(P27-ROUNDUP(SemanasVaga/4.345,0)&lt;1,"Ainda em 2026",INDEX(Meses,P27-ROUNDUP(SemanasVaga/4.345,0))))</f>
        <v/>
      </c>
      <c r="I27" s="65" t="n"/>
      <c r="J27" s="65" t="n"/>
      <c r="K27" s="65" t="n"/>
      <c r="L27" s="68">
        <f>IF(P27=0,"",13-P27)</f>
        <v/>
      </c>
      <c r="M27" s="37">
        <f>IF(P27=0,"",N(F27)*CustoRecrutamento)</f>
        <v/>
      </c>
      <c r="N27" s="37">
        <f>IF(P27=0,"",N(F27)*((I27+J27)*FatorEncargos+K27)*L27+M27)</f>
        <v/>
      </c>
      <c r="O27" s="37">
        <f>IF(P27=0,"",N(F27)*((I27+J27)*FatorEncargos+K27)*12)</f>
        <v/>
      </c>
      <c r="P27">
        <f>IFERROR(MATCH(G27,Meses,0),0)</f>
        <v/>
      </c>
    </row>
    <row r="28">
      <c r="B28" s="13" t="n"/>
      <c r="C28" s="13" t="n"/>
      <c r="D28" s="13" t="n"/>
      <c r="E28" s="13" t="n"/>
      <c r="F28" s="13" t="n"/>
      <c r="G28" s="13" t="n"/>
      <c r="H28" s="67">
        <f>IF(P28=0,"",IF(P28-ROUNDUP(SemanasVaga/4.345,0)&lt;1,"Ainda em 2026",INDEX(Meses,P28-ROUNDUP(SemanasVaga/4.345,0))))</f>
        <v/>
      </c>
      <c r="I28" s="65" t="n"/>
      <c r="J28" s="65" t="n"/>
      <c r="K28" s="65" t="n"/>
      <c r="L28" s="68">
        <f>IF(P28=0,"",13-P28)</f>
        <v/>
      </c>
      <c r="M28" s="37">
        <f>IF(P28=0,"",N(F28)*CustoRecrutamento)</f>
        <v/>
      </c>
      <c r="N28" s="37">
        <f>IF(P28=0,"",N(F28)*((I28+J28)*FatorEncargos+K28)*L28+M28)</f>
        <v/>
      </c>
      <c r="O28" s="37">
        <f>IF(P28=0,"",N(F28)*((I28+J28)*FatorEncargos+K28)*12)</f>
        <v/>
      </c>
      <c r="P28">
        <f>IFERROR(MATCH(G28,Meses,0),0)</f>
        <v/>
      </c>
    </row>
    <row r="29">
      <c r="B29" s="13" t="n"/>
      <c r="C29" s="13" t="n"/>
      <c r="D29" s="13" t="n"/>
      <c r="E29" s="13" t="n"/>
      <c r="F29" s="13" t="n"/>
      <c r="G29" s="13" t="n"/>
      <c r="H29" s="67">
        <f>IF(P29=0,"",IF(P29-ROUNDUP(SemanasVaga/4.345,0)&lt;1,"Ainda em 2026",INDEX(Meses,P29-ROUNDUP(SemanasVaga/4.345,0))))</f>
        <v/>
      </c>
      <c r="I29" s="65" t="n"/>
      <c r="J29" s="65" t="n"/>
      <c r="K29" s="65" t="n"/>
      <c r="L29" s="68">
        <f>IF(P29=0,"",13-P29)</f>
        <v/>
      </c>
      <c r="M29" s="37">
        <f>IF(P29=0,"",N(F29)*CustoRecrutamento)</f>
        <v/>
      </c>
      <c r="N29" s="37">
        <f>IF(P29=0,"",N(F29)*((I29+J29)*FatorEncargos+K29)*L29+M29)</f>
        <v/>
      </c>
      <c r="O29" s="37">
        <f>IF(P29=0,"",N(F29)*((I29+J29)*FatorEncargos+K29)*12)</f>
        <v/>
      </c>
      <c r="P29">
        <f>IFERROR(MATCH(G29,Meses,0),0)</f>
        <v/>
      </c>
    </row>
    <row r="30">
      <c r="B30" s="13" t="n"/>
      <c r="C30" s="13" t="n"/>
      <c r="D30" s="13" t="n"/>
      <c r="E30" s="13" t="n"/>
      <c r="F30" s="13" t="n"/>
      <c r="G30" s="13" t="n"/>
      <c r="H30" s="67">
        <f>IF(P30=0,"",IF(P30-ROUNDUP(SemanasVaga/4.345,0)&lt;1,"Ainda em 2026",INDEX(Meses,P30-ROUNDUP(SemanasVaga/4.345,0))))</f>
        <v/>
      </c>
      <c r="I30" s="65" t="n"/>
      <c r="J30" s="65" t="n"/>
      <c r="K30" s="65" t="n"/>
      <c r="L30" s="68">
        <f>IF(P30=0,"",13-P30)</f>
        <v/>
      </c>
      <c r="M30" s="37">
        <f>IF(P30=0,"",N(F30)*CustoRecrutamento)</f>
        <v/>
      </c>
      <c r="N30" s="37">
        <f>IF(P30=0,"",N(F30)*((I30+J30)*FatorEncargos+K30)*L30+M30)</f>
        <v/>
      </c>
      <c r="O30" s="37">
        <f>IF(P30=0,"",N(F30)*((I30+J30)*FatorEncargos+K30)*12)</f>
        <v/>
      </c>
      <c r="P30">
        <f>IFERROR(MATCH(G30,Meses,0),0)</f>
        <v/>
      </c>
    </row>
    <row r="31">
      <c r="B31" s="13" t="n"/>
      <c r="C31" s="13" t="n"/>
      <c r="D31" s="13" t="n"/>
      <c r="E31" s="13" t="n"/>
      <c r="F31" s="13" t="n"/>
      <c r="G31" s="13" t="n"/>
      <c r="H31" s="67">
        <f>IF(P31=0,"",IF(P31-ROUNDUP(SemanasVaga/4.345,0)&lt;1,"Ainda em 2026",INDEX(Meses,P31-ROUNDUP(SemanasVaga/4.345,0))))</f>
        <v/>
      </c>
      <c r="I31" s="65" t="n"/>
      <c r="J31" s="65" t="n"/>
      <c r="K31" s="65" t="n"/>
      <c r="L31" s="68">
        <f>IF(P31=0,"",13-P31)</f>
        <v/>
      </c>
      <c r="M31" s="37">
        <f>IF(P31=0,"",N(F31)*CustoRecrutamento)</f>
        <v/>
      </c>
      <c r="N31" s="37">
        <f>IF(P31=0,"",N(F31)*((I31+J31)*FatorEncargos+K31)*L31+M31)</f>
        <v/>
      </c>
      <c r="O31" s="37">
        <f>IF(P31=0,"",N(F31)*((I31+J31)*FatorEncargos+K31)*12)</f>
        <v/>
      </c>
      <c r="P31">
        <f>IFERROR(MATCH(G31,Meses,0),0)</f>
        <v/>
      </c>
    </row>
    <row r="32">
      <c r="B32" s="13" t="n"/>
      <c r="C32" s="13" t="n"/>
      <c r="D32" s="13" t="n"/>
      <c r="E32" s="13" t="n"/>
      <c r="F32" s="13" t="n"/>
      <c r="G32" s="13" t="n"/>
      <c r="H32" s="67">
        <f>IF(P32=0,"",IF(P32-ROUNDUP(SemanasVaga/4.345,0)&lt;1,"Ainda em 2026",INDEX(Meses,P32-ROUNDUP(SemanasVaga/4.345,0))))</f>
        <v/>
      </c>
      <c r="I32" s="65" t="n"/>
      <c r="J32" s="65" t="n"/>
      <c r="K32" s="65" t="n"/>
      <c r="L32" s="68">
        <f>IF(P32=0,"",13-P32)</f>
        <v/>
      </c>
      <c r="M32" s="37">
        <f>IF(P32=0,"",N(F32)*CustoRecrutamento)</f>
        <v/>
      </c>
      <c r="N32" s="37">
        <f>IF(P32=0,"",N(F32)*((I32+J32)*FatorEncargos+K32)*L32+M32)</f>
        <v/>
      </c>
      <c r="O32" s="37">
        <f>IF(P32=0,"",N(F32)*((I32+J32)*FatorEncargos+K32)*12)</f>
        <v/>
      </c>
      <c r="P32">
        <f>IFERROR(MATCH(G32,Meses,0),0)</f>
        <v/>
      </c>
    </row>
    <row r="33">
      <c r="B33" s="13" t="n"/>
      <c r="C33" s="13" t="n"/>
      <c r="D33" s="13" t="n"/>
      <c r="E33" s="13" t="n"/>
      <c r="F33" s="13" t="n"/>
      <c r="G33" s="13" t="n"/>
      <c r="H33" s="67">
        <f>IF(P33=0,"",IF(P33-ROUNDUP(SemanasVaga/4.345,0)&lt;1,"Ainda em 2026",INDEX(Meses,P33-ROUNDUP(SemanasVaga/4.345,0))))</f>
        <v/>
      </c>
      <c r="I33" s="65" t="n"/>
      <c r="J33" s="65" t="n"/>
      <c r="K33" s="65" t="n"/>
      <c r="L33" s="68">
        <f>IF(P33=0,"",13-P33)</f>
        <v/>
      </c>
      <c r="M33" s="37">
        <f>IF(P33=0,"",N(F33)*CustoRecrutamento)</f>
        <v/>
      </c>
      <c r="N33" s="37">
        <f>IF(P33=0,"",N(F33)*((I33+J33)*FatorEncargos+K33)*L33+M33)</f>
        <v/>
      </c>
      <c r="O33" s="37">
        <f>IF(P33=0,"",N(F33)*((I33+J33)*FatorEncargos+K33)*12)</f>
        <v/>
      </c>
      <c r="P33">
        <f>IFERROR(MATCH(G33,Meses,0),0)</f>
        <v/>
      </c>
    </row>
    <row r="34">
      <c r="B34" s="13" t="n"/>
      <c r="C34" s="13" t="n"/>
      <c r="D34" s="13" t="n"/>
      <c r="E34" s="13" t="n"/>
      <c r="F34" s="13" t="n"/>
      <c r="G34" s="13" t="n"/>
      <c r="H34" s="67">
        <f>IF(P34=0,"",IF(P34-ROUNDUP(SemanasVaga/4.345,0)&lt;1,"Ainda em 2026",INDEX(Meses,P34-ROUNDUP(SemanasVaga/4.345,0))))</f>
        <v/>
      </c>
      <c r="I34" s="65" t="n"/>
      <c r="J34" s="65" t="n"/>
      <c r="K34" s="65" t="n"/>
      <c r="L34" s="68">
        <f>IF(P34=0,"",13-P34)</f>
        <v/>
      </c>
      <c r="M34" s="37">
        <f>IF(P34=0,"",N(F34)*CustoRecrutamento)</f>
        <v/>
      </c>
      <c r="N34" s="37">
        <f>IF(P34=0,"",N(F34)*((I34+J34)*FatorEncargos+K34)*L34+M34)</f>
        <v/>
      </c>
      <c r="O34" s="37">
        <f>IF(P34=0,"",N(F34)*((I34+J34)*FatorEncargos+K34)*12)</f>
        <v/>
      </c>
      <c r="P34">
        <f>IFERROR(MATCH(G34,Meses,0),0)</f>
        <v/>
      </c>
    </row>
    <row r="35">
      <c r="B35" s="13" t="n"/>
      <c r="C35" s="13" t="n"/>
      <c r="D35" s="13" t="n"/>
      <c r="E35" s="13" t="n"/>
      <c r="F35" s="13" t="n"/>
      <c r="G35" s="13" t="n"/>
      <c r="H35" s="67">
        <f>IF(P35=0,"",IF(P35-ROUNDUP(SemanasVaga/4.345,0)&lt;1,"Ainda em 2026",INDEX(Meses,P35-ROUNDUP(SemanasVaga/4.345,0))))</f>
        <v/>
      </c>
      <c r="I35" s="65" t="n"/>
      <c r="J35" s="65" t="n"/>
      <c r="K35" s="65" t="n"/>
      <c r="L35" s="68">
        <f>IF(P35=0,"",13-P35)</f>
        <v/>
      </c>
      <c r="M35" s="37">
        <f>IF(P35=0,"",N(F35)*CustoRecrutamento)</f>
        <v/>
      </c>
      <c r="N35" s="37">
        <f>IF(P35=0,"",N(F35)*((I35+J35)*FatorEncargos+K35)*L35+M35)</f>
        <v/>
      </c>
      <c r="O35" s="37">
        <f>IF(P35=0,"",N(F35)*((I35+J35)*FatorEncargos+K35)*12)</f>
        <v/>
      </c>
      <c r="P35">
        <f>IFERROR(MATCH(G35,Meses,0),0)</f>
        <v/>
      </c>
    </row>
    <row r="36">
      <c r="B36" s="13" t="n"/>
      <c r="C36" s="13" t="n"/>
      <c r="D36" s="13" t="n"/>
      <c r="E36" s="13" t="n"/>
      <c r="F36" s="13" t="n"/>
      <c r="G36" s="13" t="n"/>
      <c r="H36" s="67">
        <f>IF(P36=0,"",IF(P36-ROUNDUP(SemanasVaga/4.345,0)&lt;1,"Ainda em 2026",INDEX(Meses,P36-ROUNDUP(SemanasVaga/4.345,0))))</f>
        <v/>
      </c>
      <c r="I36" s="65" t="n"/>
      <c r="J36" s="65" t="n"/>
      <c r="K36" s="65" t="n"/>
      <c r="L36" s="68">
        <f>IF(P36=0,"",13-P36)</f>
        <v/>
      </c>
      <c r="M36" s="37">
        <f>IF(P36=0,"",N(F36)*CustoRecrutamento)</f>
        <v/>
      </c>
      <c r="N36" s="37">
        <f>IF(P36=0,"",N(F36)*((I36+J36)*FatorEncargos+K36)*L36+M36)</f>
        <v/>
      </c>
      <c r="O36" s="37">
        <f>IF(P36=0,"",N(F36)*((I36+J36)*FatorEncargos+K36)*12)</f>
        <v/>
      </c>
      <c r="P36">
        <f>IFERROR(MATCH(G36,Meses,0),0)</f>
        <v/>
      </c>
    </row>
    <row r="37">
      <c r="B37" s="13" t="n"/>
      <c r="C37" s="13" t="n"/>
      <c r="D37" s="13" t="n"/>
      <c r="E37" s="13" t="n"/>
      <c r="F37" s="13" t="n"/>
      <c r="G37" s="13" t="n"/>
      <c r="H37" s="67">
        <f>IF(P37=0,"",IF(P37-ROUNDUP(SemanasVaga/4.345,0)&lt;1,"Ainda em 2026",INDEX(Meses,P37-ROUNDUP(SemanasVaga/4.345,0))))</f>
        <v/>
      </c>
      <c r="I37" s="65" t="n"/>
      <c r="J37" s="65" t="n"/>
      <c r="K37" s="65" t="n"/>
      <c r="L37" s="68">
        <f>IF(P37=0,"",13-P37)</f>
        <v/>
      </c>
      <c r="M37" s="37">
        <f>IF(P37=0,"",N(F37)*CustoRecrutamento)</f>
        <v/>
      </c>
      <c r="N37" s="37">
        <f>IF(P37=0,"",N(F37)*((I37+J37)*FatorEncargos+K37)*L37+M37)</f>
        <v/>
      </c>
      <c r="O37" s="37">
        <f>IF(P37=0,"",N(F37)*((I37+J37)*FatorEncargos+K37)*12)</f>
        <v/>
      </c>
      <c r="P37">
        <f>IFERROR(MATCH(G37,Meses,0),0)</f>
        <v/>
      </c>
    </row>
    <row r="38">
      <c r="B38" s="15" t="inlineStr">
        <is>
          <t>Total</t>
        </is>
      </c>
      <c r="C38" s="15" t="n"/>
      <c r="D38" s="15" t="n"/>
      <c r="E38" s="15" t="n"/>
      <c r="F38" s="15">
        <f>SUM(F8:F37)</f>
        <v/>
      </c>
      <c r="G38" s="15" t="n"/>
      <c r="H38" s="15" t="n"/>
      <c r="I38" s="15" t="n"/>
      <c r="J38" s="15" t="n"/>
      <c r="K38" s="15" t="n"/>
      <c r="L38" s="15" t="n"/>
      <c r="M38" s="39">
        <f>SUM(M8:M37)</f>
        <v/>
      </c>
      <c r="N38" s="39">
        <f>SUM(N8:N37)</f>
        <v/>
      </c>
      <c r="O38" s="39">
        <f>SUM(O8:O37)</f>
        <v/>
      </c>
    </row>
    <row r="40">
      <c r="B40" s="69" t="inlineStr">
        <is>
          <t>Antes de abrir qualquer vaga, responda: qual resultado essa pessoa vai gerar? Dá para redistribuir ou automatizar? Quem vai liderar e integrar? (as 7 perguntas estão no guia)</t>
        </is>
      </c>
    </row>
  </sheetData>
  <conditionalFormatting sqref="H8:H37">
    <cfRule type="cellIs" priority="1" operator="equal" dxfId="0">
      <formula>"Ainda em 2026"</formula>
    </cfRule>
  </conditionalFormatting>
  <conditionalFormatting sqref="E8:E37">
    <cfRule type="cellIs" priority="2" operator="equal" dxfId="1">
      <formula>"Alta"</formula>
    </cfRule>
  </conditionalFormatting>
  <dataValidations count="6">
    <dataValidation sqref="B8:B37" showDropDown="0" showInputMessage="0" showErrorMessage="1" allowBlank="1" errorTitle="Opção fora da lista" error="Essa opção não está na lista. Clique em Sim para usar mesmo assim." type="list" errorStyle="warning">
      <formula1>=ListaAreas</formula1>
    </dataValidation>
    <dataValidation sqref="D8:D37" showDropDown="0" showInputMessage="0" showErrorMessage="1" allowBlank="1" errorTitle="Opção fora da lista" error="Essa opção não está na lista. Clique em Sim para usar mesmo assim." type="list" errorStyle="warning">
      <formula1>=ListaMotivos</formula1>
    </dataValidation>
    <dataValidation sqref="E8:E37" showDropDown="0" showInputMessage="0" showErrorMessage="1" allowBlank="1" errorTitle="Opção inválida" error="Escolha uma opção da lista." type="list">
      <formula1>=ListaPrioridade</formula1>
    </dataValidation>
    <dataValidation sqref="F8:F37" showDropDown="0" showInputMessage="0" showErrorMessage="0" allowBlank="1" errorTitle="Valor inválido" error="Digite um número maior ou igual a zero." type="whole" operator="greaterThanOrEqual">
      <formula1>0</formula1>
    </dataValidation>
    <dataValidation sqref="G8:G37" showDropDown="0" showInputMessage="0" showErrorMessage="1" allowBlank="1" errorTitle="Opção inválida" error="Escolha uma opção da lista." type="list">
      <formula1>=Meses</formula1>
    </dataValidation>
    <dataValidation sqref="I8:K37" showDropDown="0" showInputMessage="0" showErrorMessage="0" allowBlank="1" errorTitle="Valor inválido" error="Digite um número maior ou igual a zero." type="decimal" operator="greaterThanOrEqual">
      <formula1>0</formula1>
    </dataValidation>
  </dataValidations>
  <hyperlinks>
    <hyperlink xmlns:r="http://schemas.openxmlformats.org/officeDocument/2006/relationships" ref="O1" r:id="rId1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2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ABFAA"/>
    <outlinePr summaryBelow="1" summaryRight="1"/>
    <pageSetUpPr fitToPage="1"/>
  </sheetPr>
  <dimension ref="A1:J30"/>
  <sheetViews>
    <sheetView showGridLines="0" tabSelected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34" customWidth="1" min="2" max="2"/>
    <col width="24" customWidth="1" min="3" max="3"/>
    <col width="26" customWidth="1" min="4" max="4"/>
    <col width="10" customWidth="1" min="5" max="5"/>
    <col width="16" customWidth="1" min="6" max="6"/>
    <col width="12" customWidth="1" min="7" max="7"/>
    <col width="16" customWidth="1" min="8" max="8"/>
    <col width="30" customWidth="1" min="9" max="9"/>
    <col hidden="1" width="13" customWidth="1" min="10" max="10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2" t="inlineStr">
        <is>
          <t>wooa.com.br</t>
        </is>
      </c>
    </row>
    <row r="2" ht="6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</row>
    <row r="3" ht="30" customHeight="1">
      <c r="B3" s="4" t="inlineStr">
        <is>
          <t>Desenvolvimento e retenção</t>
        </is>
      </c>
    </row>
    <row r="4">
      <c r="B4" s="5" t="inlineStr">
        <is>
          <t>Treinamentos, formação de líderes e ações para reter as pessoas certas em 2027.</t>
        </is>
      </c>
    </row>
    <row r="7" ht="34" customHeight="1">
      <c r="B7" s="33" t="inlineStr">
        <is>
          <t>Iniciativa</t>
        </is>
      </c>
      <c r="C7" s="34" t="inlineStr">
        <is>
          <t>Tipo</t>
        </is>
      </c>
      <c r="D7" s="34" t="inlineStr">
        <is>
          <t>Público</t>
        </is>
      </c>
      <c r="E7" s="34" t="inlineStr">
        <is>
          <t>Pessoas</t>
        </is>
      </c>
      <c r="F7" s="34" t="inlineStr">
        <is>
          <t>Custo por pessoa</t>
        </is>
      </c>
      <c r="G7" s="34" t="inlineStr">
        <is>
          <t>Mês</t>
        </is>
      </c>
      <c r="H7" s="34" t="inlineStr">
        <is>
          <t>Custo total</t>
        </is>
      </c>
      <c r="I7" s="34" t="inlineStr">
        <is>
          <t>Como saber se deu certo</t>
        </is>
      </c>
      <c r="J7" t="inlineStr">
        <is>
          <t>nº mês (auxiliar)</t>
        </is>
      </c>
    </row>
    <row r="8">
      <c r="B8" s="13" t="inlineStr">
        <is>
          <t>Ex.: Curso técnico externo</t>
        </is>
      </c>
      <c r="C8" s="13" t="inlineStr">
        <is>
          <t>Técnico</t>
        </is>
      </c>
      <c r="D8" s="13" t="inlineStr">
        <is>
          <t>Equipe comercial</t>
        </is>
      </c>
      <c r="E8" s="13" t="n">
        <v>4</v>
      </c>
      <c r="F8" s="65" t="n">
        <v>800</v>
      </c>
      <c r="G8" s="13" t="inlineStr">
        <is>
          <t>Abril</t>
        </is>
      </c>
      <c r="H8" s="37">
        <f>IF(N(E8)=0,"",E8*F8)</f>
        <v/>
      </c>
      <c r="I8" s="13" t="inlineStr">
        <is>
          <t>Taxa de conversão de propostas</t>
        </is>
      </c>
      <c r="J8">
        <f>IFERROR(MATCH(G8,Meses,0),0)</f>
        <v/>
      </c>
    </row>
    <row r="9">
      <c r="B9" s="13" t="inlineStr">
        <is>
          <t>Ex.: Livros e cursos online para líderes</t>
        </is>
      </c>
      <c r="C9" s="13" t="inlineStr">
        <is>
          <t>Liderança</t>
        </is>
      </c>
      <c r="D9" s="13" t="inlineStr">
        <is>
          <t>Líderes e gestores</t>
        </is>
      </c>
      <c r="E9" s="13" t="n">
        <v>3</v>
      </c>
      <c r="F9" s="65" t="n">
        <v>300</v>
      </c>
      <c r="G9" s="13" t="inlineStr">
        <is>
          <t>Fevereiro</t>
        </is>
      </c>
      <c r="H9" s="37">
        <f>IF(N(E9)=0,"",E9*F9)</f>
        <v/>
      </c>
      <c r="I9" s="13" t="inlineStr">
        <is>
          <t>1:1 quinzenal acontecendo</t>
        </is>
      </c>
      <c r="J9">
        <f>IFERROR(MATCH(G9,Meses,0),0)</f>
        <v/>
      </c>
    </row>
    <row r="10">
      <c r="B10" s="13" t="n"/>
      <c r="C10" s="13" t="n"/>
      <c r="D10" s="13" t="n"/>
      <c r="E10" s="13" t="n"/>
      <c r="F10" s="65" t="n"/>
      <c r="G10" s="13" t="n"/>
      <c r="H10" s="37">
        <f>IF(N(E10)=0,"",E10*F10)</f>
        <v/>
      </c>
      <c r="I10" s="13" t="n"/>
      <c r="J10">
        <f>IFERROR(MATCH(G10,Meses,0),0)</f>
        <v/>
      </c>
    </row>
    <row r="11">
      <c r="B11" s="13" t="n"/>
      <c r="C11" s="13" t="n"/>
      <c r="D11" s="13" t="n"/>
      <c r="E11" s="13" t="n"/>
      <c r="F11" s="65" t="n"/>
      <c r="G11" s="13" t="n"/>
      <c r="H11" s="37">
        <f>IF(N(E11)=0,"",E11*F11)</f>
        <v/>
      </c>
      <c r="I11" s="13" t="n"/>
      <c r="J11">
        <f>IFERROR(MATCH(G11,Meses,0),0)</f>
        <v/>
      </c>
    </row>
    <row r="12">
      <c r="B12" s="13" t="n"/>
      <c r="C12" s="13" t="n"/>
      <c r="D12" s="13" t="n"/>
      <c r="E12" s="13" t="n"/>
      <c r="F12" s="65" t="n"/>
      <c r="G12" s="13" t="n"/>
      <c r="H12" s="37">
        <f>IF(N(E12)=0,"",E12*F12)</f>
        <v/>
      </c>
      <c r="I12" s="13" t="n"/>
      <c r="J12">
        <f>IFERROR(MATCH(G12,Meses,0),0)</f>
        <v/>
      </c>
    </row>
    <row r="13">
      <c r="B13" s="13" t="n"/>
      <c r="C13" s="13" t="n"/>
      <c r="D13" s="13" t="n"/>
      <c r="E13" s="13" t="n"/>
      <c r="F13" s="65" t="n"/>
      <c r="G13" s="13" t="n"/>
      <c r="H13" s="37">
        <f>IF(N(E13)=0,"",E13*F13)</f>
        <v/>
      </c>
      <c r="I13" s="13" t="n"/>
      <c r="J13">
        <f>IFERROR(MATCH(G13,Meses,0),0)</f>
        <v/>
      </c>
    </row>
    <row r="14">
      <c r="B14" s="13" t="n"/>
      <c r="C14" s="13" t="n"/>
      <c r="D14" s="13" t="n"/>
      <c r="E14" s="13" t="n"/>
      <c r="F14" s="65" t="n"/>
      <c r="G14" s="13" t="n"/>
      <c r="H14" s="37">
        <f>IF(N(E14)=0,"",E14*F14)</f>
        <v/>
      </c>
      <c r="I14" s="13" t="n"/>
      <c r="J14">
        <f>IFERROR(MATCH(G14,Meses,0),0)</f>
        <v/>
      </c>
    </row>
    <row r="15">
      <c r="B15" s="13" t="n"/>
      <c r="C15" s="13" t="n"/>
      <c r="D15" s="13" t="n"/>
      <c r="E15" s="13" t="n"/>
      <c r="F15" s="65" t="n"/>
      <c r="G15" s="13" t="n"/>
      <c r="H15" s="37">
        <f>IF(N(E15)=0,"",E15*F15)</f>
        <v/>
      </c>
      <c r="I15" s="13" t="n"/>
      <c r="J15">
        <f>IFERROR(MATCH(G15,Meses,0),0)</f>
        <v/>
      </c>
    </row>
    <row r="16">
      <c r="B16" s="13" t="n"/>
      <c r="C16" s="13" t="n"/>
      <c r="D16" s="13" t="n"/>
      <c r="E16" s="13" t="n"/>
      <c r="F16" s="65" t="n"/>
      <c r="G16" s="13" t="n"/>
      <c r="H16" s="37">
        <f>IF(N(E16)=0,"",E16*F16)</f>
        <v/>
      </c>
      <c r="I16" s="13" t="n"/>
      <c r="J16">
        <f>IFERROR(MATCH(G16,Meses,0),0)</f>
        <v/>
      </c>
    </row>
    <row r="17">
      <c r="B17" s="13" t="n"/>
      <c r="C17" s="13" t="n"/>
      <c r="D17" s="13" t="n"/>
      <c r="E17" s="13" t="n"/>
      <c r="F17" s="65" t="n"/>
      <c r="G17" s="13" t="n"/>
      <c r="H17" s="37">
        <f>IF(N(E17)=0,"",E17*F17)</f>
        <v/>
      </c>
      <c r="I17" s="13" t="n"/>
      <c r="J17">
        <f>IFERROR(MATCH(G17,Meses,0),0)</f>
        <v/>
      </c>
    </row>
    <row r="18">
      <c r="B18" s="13" t="n"/>
      <c r="C18" s="13" t="n"/>
      <c r="D18" s="13" t="n"/>
      <c r="E18" s="13" t="n"/>
      <c r="F18" s="65" t="n"/>
      <c r="G18" s="13" t="n"/>
      <c r="H18" s="37">
        <f>IF(N(E18)=0,"",E18*F18)</f>
        <v/>
      </c>
      <c r="I18" s="13" t="n"/>
      <c r="J18">
        <f>IFERROR(MATCH(G18,Meses,0),0)</f>
        <v/>
      </c>
    </row>
    <row r="19">
      <c r="B19" s="13" t="n"/>
      <c r="C19" s="13" t="n"/>
      <c r="D19" s="13" t="n"/>
      <c r="E19" s="13" t="n"/>
      <c r="F19" s="65" t="n"/>
      <c r="G19" s="13" t="n"/>
      <c r="H19" s="37">
        <f>IF(N(E19)=0,"",E19*F19)</f>
        <v/>
      </c>
      <c r="I19" s="13" t="n"/>
      <c r="J19">
        <f>IFERROR(MATCH(G19,Meses,0),0)</f>
        <v/>
      </c>
    </row>
    <row r="20">
      <c r="B20" s="13" t="n"/>
      <c r="C20" s="13" t="n"/>
      <c r="D20" s="13" t="n"/>
      <c r="E20" s="13" t="n"/>
      <c r="F20" s="65" t="n"/>
      <c r="G20" s="13" t="n"/>
      <c r="H20" s="37">
        <f>IF(N(E20)=0,"",E20*F20)</f>
        <v/>
      </c>
      <c r="I20" s="13" t="n"/>
      <c r="J20">
        <f>IFERROR(MATCH(G20,Meses,0),0)</f>
        <v/>
      </c>
    </row>
    <row r="21">
      <c r="B21" s="13" t="n"/>
      <c r="C21" s="13" t="n"/>
      <c r="D21" s="13" t="n"/>
      <c r="E21" s="13" t="n"/>
      <c r="F21" s="65" t="n"/>
      <c r="G21" s="13" t="n"/>
      <c r="H21" s="37">
        <f>IF(N(E21)=0,"",E21*F21)</f>
        <v/>
      </c>
      <c r="I21" s="13" t="n"/>
      <c r="J21">
        <f>IFERROR(MATCH(G21,Meses,0),0)</f>
        <v/>
      </c>
    </row>
    <row r="22">
      <c r="B22" s="13" t="n"/>
      <c r="C22" s="13" t="n"/>
      <c r="D22" s="13" t="n"/>
      <c r="E22" s="13" t="n"/>
      <c r="F22" s="65" t="n"/>
      <c r="G22" s="13" t="n"/>
      <c r="H22" s="37">
        <f>IF(N(E22)=0,"",E22*F22)</f>
        <v/>
      </c>
      <c r="I22" s="13" t="n"/>
      <c r="J22">
        <f>IFERROR(MATCH(G22,Meses,0),0)</f>
        <v/>
      </c>
    </row>
    <row r="23">
      <c r="B23" s="13" t="n"/>
      <c r="C23" s="13" t="n"/>
      <c r="D23" s="13" t="n"/>
      <c r="E23" s="13" t="n"/>
      <c r="F23" s="65" t="n"/>
      <c r="G23" s="13" t="n"/>
      <c r="H23" s="37">
        <f>IF(N(E23)=0,"",E23*F23)</f>
        <v/>
      </c>
      <c r="I23" s="13" t="n"/>
      <c r="J23">
        <f>IFERROR(MATCH(G23,Meses,0),0)</f>
        <v/>
      </c>
    </row>
    <row r="24">
      <c r="B24" s="13" t="n"/>
      <c r="C24" s="13" t="n"/>
      <c r="D24" s="13" t="n"/>
      <c r="E24" s="13" t="n"/>
      <c r="F24" s="65" t="n"/>
      <c r="G24" s="13" t="n"/>
      <c r="H24" s="37">
        <f>IF(N(E24)=0,"",E24*F24)</f>
        <v/>
      </c>
      <c r="I24" s="13" t="n"/>
      <c r="J24">
        <f>IFERROR(MATCH(G24,Meses,0),0)</f>
        <v/>
      </c>
    </row>
    <row r="25">
      <c r="B25" s="13" t="n"/>
      <c r="C25" s="13" t="n"/>
      <c r="D25" s="13" t="n"/>
      <c r="E25" s="13" t="n"/>
      <c r="F25" s="65" t="n"/>
      <c r="G25" s="13" t="n"/>
      <c r="H25" s="37">
        <f>IF(N(E25)=0,"",E25*F25)</f>
        <v/>
      </c>
      <c r="I25" s="13" t="n"/>
      <c r="J25">
        <f>IFERROR(MATCH(G25,Meses,0),0)</f>
        <v/>
      </c>
    </row>
    <row r="26">
      <c r="B26" s="13" t="n"/>
      <c r="C26" s="13" t="n"/>
      <c r="D26" s="13" t="n"/>
      <c r="E26" s="13" t="n"/>
      <c r="F26" s="65" t="n"/>
      <c r="G26" s="13" t="n"/>
      <c r="H26" s="37">
        <f>IF(N(E26)=0,"",E26*F26)</f>
        <v/>
      </c>
      <c r="I26" s="13" t="n"/>
      <c r="J26">
        <f>IFERROR(MATCH(G26,Meses,0),0)</f>
        <v/>
      </c>
    </row>
    <row r="27">
      <c r="B27" s="13" t="n"/>
      <c r="C27" s="13" t="n"/>
      <c r="D27" s="13" t="n"/>
      <c r="E27" s="13" t="n"/>
      <c r="F27" s="65" t="n"/>
      <c r="G27" s="13" t="n"/>
      <c r="H27" s="37">
        <f>IF(N(E27)=0,"",E27*F27)</f>
        <v/>
      </c>
      <c r="I27" s="13" t="n"/>
      <c r="J27">
        <f>IFERROR(MATCH(G27,Meses,0),0)</f>
        <v/>
      </c>
    </row>
    <row r="28">
      <c r="B28" s="15" t="inlineStr">
        <is>
          <t>Total</t>
        </is>
      </c>
      <c r="C28" s="15" t="n"/>
      <c r="D28" s="15" t="n"/>
      <c r="E28" s="15">
        <f>SUM(E8:E27)</f>
        <v/>
      </c>
      <c r="F28" s="15" t="n"/>
      <c r="G28" s="15" t="n"/>
      <c r="H28" s="39">
        <f>SUM(H8:H27)</f>
        <v/>
      </c>
      <c r="I28" s="15" t="n"/>
    </row>
    <row r="30">
      <c r="B30" s="69" t="inlineStr">
        <is>
          <t>Para cada líder ou pessoa-chave: uma ou duas competências no ano, desenvolvidas com a lógica 70-20-10 (desafios no dia a dia, acompanhamento e treinamento) e conversas individuais quinzenais.</t>
        </is>
      </c>
    </row>
  </sheetData>
  <dataValidations count="5">
    <dataValidation sqref="C8:C27" showDropDown="0" showInputMessage="0" showErrorMessage="1" allowBlank="1" errorTitle="Opção inválida" error="Escolha uma opção da lista." type="list">
      <formula1>=ListaTipoDev</formula1>
    </dataValidation>
    <dataValidation sqref="D8:D27" showDropDown="0" showInputMessage="0" showErrorMessage="1" allowBlank="1" errorTitle="Opção fora da lista" error="Essa opção não está na lista. Clique em Sim para usar mesmo assim." type="list" errorStyle="warning">
      <formula1>=ListaPublico</formula1>
    </dataValidation>
    <dataValidation sqref="E8:E27" showDropDown="0" showInputMessage="0" showErrorMessage="0" allowBlank="1" errorTitle="Valor inválido" error="Digite um número maior ou igual a zero." type="whole" operator="greaterThanOrEqual">
      <formula1>0</formula1>
    </dataValidation>
    <dataValidation sqref="F8:F27" showDropDown="0" showInputMessage="0" showErrorMessage="0" allowBlank="1" errorTitle="Valor inválido" error="Digite um número maior ou igual a zero." type="decimal" operator="greaterThanOrEqual">
      <formula1>0</formula1>
    </dataValidation>
    <dataValidation sqref="G8:G27" showDropDown="0" showInputMessage="0" showErrorMessage="1" allowBlank="1" errorTitle="Opção inválida" error="Escolha uma opção da lista." type="list">
      <formula1>=Meses</formula1>
    </dataValidation>
  </dataValidations>
  <hyperlinks>
    <hyperlink xmlns:r="http://schemas.openxmlformats.org/officeDocument/2006/relationships" ref="I1" r:id="rId1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7.xml><?xml version="1.0" encoding="utf-8"?>
<worksheet xmlns="http://schemas.openxmlformats.org/spreadsheetml/2006/main">
  <sheetPr>
    <tabColor rgb="006B7385"/>
    <outlinePr summaryBelow="1" summaryRight="1"/>
    <pageSetUpPr fitToPage="1"/>
  </sheetPr>
  <dimension ref="A1:O30"/>
  <sheetViews>
    <sheetView showGridLines="0" tabSelected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40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6" customWidth="1" min="15" max="15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2" t="inlineStr">
        <is>
          <t>wooa.com.br</t>
        </is>
      </c>
    </row>
    <row r="2" ht="6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 ht="30" customHeight="1">
      <c r="B3" s="4" t="inlineStr">
        <is>
          <t>Orçamento mês a mês</t>
        </is>
      </c>
    </row>
    <row r="4">
      <c r="B4" s="5" t="inlineStr">
        <is>
          <t>Calculado a partir das outras abas. Use para o fluxo de caixa.</t>
        </is>
      </c>
    </row>
    <row r="6">
      <c r="B6" s="70" t="inlineStr">
        <is>
          <t>nº do mês</t>
        </is>
      </c>
      <c r="C6" s="71" t="n">
        <v>1</v>
      </c>
      <c r="D6" s="71" t="n">
        <v>2</v>
      </c>
      <c r="E6" s="71" t="n">
        <v>3</v>
      </c>
      <c r="F6" s="71" t="n">
        <v>4</v>
      </c>
      <c r="G6" s="71" t="n">
        <v>5</v>
      </c>
      <c r="H6" s="71" t="n">
        <v>6</v>
      </c>
      <c r="I6" s="71" t="n">
        <v>7</v>
      </c>
      <c r="J6" s="71" t="n">
        <v>8</v>
      </c>
      <c r="K6" s="71" t="n">
        <v>9</v>
      </c>
      <c r="L6" s="71" t="n">
        <v>10</v>
      </c>
      <c r="M6" s="71" t="n">
        <v>11</v>
      </c>
      <c r="N6" s="71" t="n">
        <v>12</v>
      </c>
    </row>
    <row r="7" ht="24" customHeight="1">
      <c r="B7" s="33" t="inlineStr">
        <is>
          <t>Item</t>
        </is>
      </c>
      <c r="C7" s="34" t="inlineStr">
        <is>
          <t>Jan</t>
        </is>
      </c>
      <c r="D7" s="34" t="inlineStr">
        <is>
          <t>Fev</t>
        </is>
      </c>
      <c r="E7" s="34" t="inlineStr">
        <is>
          <t>Mar</t>
        </is>
      </c>
      <c r="F7" s="34" t="inlineStr">
        <is>
          <t>Abr</t>
        </is>
      </c>
      <c r="G7" s="34" t="inlineStr">
        <is>
          <t>Mai</t>
        </is>
      </c>
      <c r="H7" s="34" t="inlineStr">
        <is>
          <t>Jun</t>
        </is>
      </c>
      <c r="I7" s="34" t="inlineStr">
        <is>
          <t>Jul</t>
        </is>
      </c>
      <c r="J7" s="34" t="inlineStr">
        <is>
          <t>Ago</t>
        </is>
      </c>
      <c r="K7" s="34" t="inlineStr">
        <is>
          <t>Set</t>
        </is>
      </c>
      <c r="L7" s="34" t="inlineStr">
        <is>
          <t>Out</t>
        </is>
      </c>
      <c r="M7" s="34" t="inlineStr">
        <is>
          <t>Nov</t>
        </is>
      </c>
      <c r="N7" s="34" t="inlineStr">
        <is>
          <t>Dez</t>
        </is>
      </c>
      <c r="O7" s="34" t="inlineStr">
        <is>
          <t>Total 2027</t>
        </is>
      </c>
    </row>
    <row r="8">
      <c r="B8" s="22" t="inlineStr">
        <is>
          <t>Pessoas no time (fim do mês)</t>
        </is>
      </c>
      <c r="C8" s="72">
        <f>SUM('Quadro atual'!$D$8:$D$47)+SUMPRODUCT(('Contratações'!$P$8:$P$37&lt;=C$6)*('Contratações'!$P$8:$P$37&gt;=1)*'Contratações'!$F$8:$F$37)</f>
        <v/>
      </c>
      <c r="D8" s="72">
        <f>SUM('Quadro atual'!$D$8:$D$47)+SUMPRODUCT(('Contratações'!$P$8:$P$37&lt;=D$6)*('Contratações'!$P$8:$P$37&gt;=1)*'Contratações'!$F$8:$F$37)</f>
        <v/>
      </c>
      <c r="E8" s="72">
        <f>SUM('Quadro atual'!$D$8:$D$47)+SUMPRODUCT(('Contratações'!$P$8:$P$37&lt;=E$6)*('Contratações'!$P$8:$P$37&gt;=1)*'Contratações'!$F$8:$F$37)</f>
        <v/>
      </c>
      <c r="F8" s="72">
        <f>SUM('Quadro atual'!$D$8:$D$47)+SUMPRODUCT(('Contratações'!$P$8:$P$37&lt;=F$6)*('Contratações'!$P$8:$P$37&gt;=1)*'Contratações'!$F$8:$F$37)</f>
        <v/>
      </c>
      <c r="G8" s="72">
        <f>SUM('Quadro atual'!$D$8:$D$47)+SUMPRODUCT(('Contratações'!$P$8:$P$37&lt;=G$6)*('Contratações'!$P$8:$P$37&gt;=1)*'Contratações'!$F$8:$F$37)</f>
        <v/>
      </c>
      <c r="H8" s="72">
        <f>SUM('Quadro atual'!$D$8:$D$47)+SUMPRODUCT(('Contratações'!$P$8:$P$37&lt;=H$6)*('Contratações'!$P$8:$P$37&gt;=1)*'Contratações'!$F$8:$F$37)</f>
        <v/>
      </c>
      <c r="I8" s="72">
        <f>SUM('Quadro atual'!$D$8:$D$47)+SUMPRODUCT(('Contratações'!$P$8:$P$37&lt;=I$6)*('Contratações'!$P$8:$P$37&gt;=1)*'Contratações'!$F$8:$F$37)</f>
        <v/>
      </c>
      <c r="J8" s="72">
        <f>SUM('Quadro atual'!$D$8:$D$47)+SUMPRODUCT(('Contratações'!$P$8:$P$37&lt;=J$6)*('Contratações'!$P$8:$P$37&gt;=1)*'Contratações'!$F$8:$F$37)</f>
        <v/>
      </c>
      <c r="K8" s="72">
        <f>SUM('Quadro atual'!$D$8:$D$47)+SUMPRODUCT(('Contratações'!$P$8:$P$37&lt;=K$6)*('Contratações'!$P$8:$P$37&gt;=1)*'Contratações'!$F$8:$F$37)</f>
        <v/>
      </c>
      <c r="L8" s="72">
        <f>SUM('Quadro atual'!$D$8:$D$47)+SUMPRODUCT(('Contratações'!$P$8:$P$37&lt;=L$6)*('Contratações'!$P$8:$P$37&gt;=1)*'Contratações'!$F$8:$F$37)</f>
        <v/>
      </c>
      <c r="M8" s="72">
        <f>SUM('Quadro atual'!$D$8:$D$47)+SUMPRODUCT(('Contratações'!$P$8:$P$37&lt;=M$6)*('Contratações'!$P$8:$P$37&gt;=1)*'Contratações'!$F$8:$F$37)</f>
        <v/>
      </c>
      <c r="N8" s="72">
        <f>SUM('Quadro atual'!$D$8:$D$47)+SUMPRODUCT(('Contratações'!$P$8:$P$37&lt;=N$6)*('Contratações'!$P$8:$P$37&gt;=1)*'Contratações'!$F$8:$F$37)</f>
        <v/>
      </c>
      <c r="O8" s="73">
        <f>AVERAGE(C8:N8)</f>
        <v/>
      </c>
    </row>
    <row r="9">
      <c r="B9" s="74" t="inlineStr">
        <is>
          <t>Time atual</t>
        </is>
      </c>
      <c r="C9" s="28" t="n"/>
      <c r="D9" s="28" t="n"/>
      <c r="E9" s="28" t="n"/>
      <c r="F9" s="28" t="n"/>
      <c r="G9" s="28" t="n"/>
      <c r="H9" s="28" t="n"/>
      <c r="I9" s="28" t="n"/>
      <c r="J9" s="28" t="n"/>
      <c r="K9" s="28" t="n"/>
      <c r="L9" s="28" t="n"/>
      <c r="M9" s="28" t="n"/>
      <c r="N9" s="28" t="n"/>
      <c r="O9" s="28" t="n"/>
    </row>
    <row r="10">
      <c r="B10" s="12" t="inlineStr">
        <is>
          <t>Salários, adicionais e encargos</t>
        </is>
      </c>
      <c r="C10" s="37">
        <f>SUMPRODUCT('Quadro atual'!$D$8:$D$47,'Quadro atual'!$E$8:$E$47+'Quadro atual'!$F$8:$F$47)*FatorEncargos*IF(C$6&gt;=MesDataBase,1+Reajuste,1)</f>
        <v/>
      </c>
      <c r="D10" s="37">
        <f>SUMPRODUCT('Quadro atual'!$D$8:$D$47,'Quadro atual'!$E$8:$E$47+'Quadro atual'!$F$8:$F$47)*FatorEncargos*IF(D$6&gt;=MesDataBase,1+Reajuste,1)</f>
        <v/>
      </c>
      <c r="E10" s="37">
        <f>SUMPRODUCT('Quadro atual'!$D$8:$D$47,'Quadro atual'!$E$8:$E$47+'Quadro atual'!$F$8:$F$47)*FatorEncargos*IF(E$6&gt;=MesDataBase,1+Reajuste,1)</f>
        <v/>
      </c>
      <c r="F10" s="37">
        <f>SUMPRODUCT('Quadro atual'!$D$8:$D$47,'Quadro atual'!$E$8:$E$47+'Quadro atual'!$F$8:$F$47)*FatorEncargos*IF(F$6&gt;=MesDataBase,1+Reajuste,1)</f>
        <v/>
      </c>
      <c r="G10" s="37">
        <f>SUMPRODUCT('Quadro atual'!$D$8:$D$47,'Quadro atual'!$E$8:$E$47+'Quadro atual'!$F$8:$F$47)*FatorEncargos*IF(G$6&gt;=MesDataBase,1+Reajuste,1)</f>
        <v/>
      </c>
      <c r="H10" s="37">
        <f>SUMPRODUCT('Quadro atual'!$D$8:$D$47,'Quadro atual'!$E$8:$E$47+'Quadro atual'!$F$8:$F$47)*FatorEncargos*IF(H$6&gt;=MesDataBase,1+Reajuste,1)</f>
        <v/>
      </c>
      <c r="I10" s="37">
        <f>SUMPRODUCT('Quadro atual'!$D$8:$D$47,'Quadro atual'!$E$8:$E$47+'Quadro atual'!$F$8:$F$47)*FatorEncargos*IF(I$6&gt;=MesDataBase,1+Reajuste,1)</f>
        <v/>
      </c>
      <c r="J10" s="37">
        <f>SUMPRODUCT('Quadro atual'!$D$8:$D$47,'Quadro atual'!$E$8:$E$47+'Quadro atual'!$F$8:$F$47)*FatorEncargos*IF(J$6&gt;=MesDataBase,1+Reajuste,1)</f>
        <v/>
      </c>
      <c r="K10" s="37">
        <f>SUMPRODUCT('Quadro atual'!$D$8:$D$47,'Quadro atual'!$E$8:$E$47+'Quadro atual'!$F$8:$F$47)*FatorEncargos*IF(K$6&gt;=MesDataBase,1+Reajuste,1)</f>
        <v/>
      </c>
      <c r="L10" s="37">
        <f>SUMPRODUCT('Quadro atual'!$D$8:$D$47,'Quadro atual'!$E$8:$E$47+'Quadro atual'!$F$8:$F$47)*FatorEncargos*IF(L$6&gt;=MesDataBase,1+Reajuste,1)</f>
        <v/>
      </c>
      <c r="M10" s="37">
        <f>SUMPRODUCT('Quadro atual'!$D$8:$D$47,'Quadro atual'!$E$8:$E$47+'Quadro atual'!$F$8:$F$47)*FatorEncargos*IF(M$6&gt;=MesDataBase,1+Reajuste,1)</f>
        <v/>
      </c>
      <c r="N10" s="37">
        <f>SUMPRODUCT('Quadro atual'!$D$8:$D$47,'Quadro atual'!$E$8:$E$47+'Quadro atual'!$F$8:$F$47)*FatorEncargos*IF(N$6&gt;=MesDataBase,1+Reajuste,1)</f>
        <v/>
      </c>
      <c r="O10" s="75">
        <f>SUM(C10:N10)</f>
        <v/>
      </c>
    </row>
    <row r="11">
      <c r="B11" s="12" t="inlineStr">
        <is>
          <t>Benefícios</t>
        </is>
      </c>
      <c r="C11" s="37">
        <f>SUMPRODUCT('Quadro atual'!$D$8:$D$47,'Quadro atual'!$G$8:$G$47)*IF(C$6&gt;=MesDataBase,1+ReajusteBeneficios,1)</f>
        <v/>
      </c>
      <c r="D11" s="37">
        <f>SUMPRODUCT('Quadro atual'!$D$8:$D$47,'Quadro atual'!$G$8:$G$47)*IF(D$6&gt;=MesDataBase,1+ReajusteBeneficios,1)</f>
        <v/>
      </c>
      <c r="E11" s="37">
        <f>SUMPRODUCT('Quadro atual'!$D$8:$D$47,'Quadro atual'!$G$8:$G$47)*IF(E$6&gt;=MesDataBase,1+ReajusteBeneficios,1)</f>
        <v/>
      </c>
      <c r="F11" s="37">
        <f>SUMPRODUCT('Quadro atual'!$D$8:$D$47,'Quadro atual'!$G$8:$G$47)*IF(F$6&gt;=MesDataBase,1+ReajusteBeneficios,1)</f>
        <v/>
      </c>
      <c r="G11" s="37">
        <f>SUMPRODUCT('Quadro atual'!$D$8:$D$47,'Quadro atual'!$G$8:$G$47)*IF(G$6&gt;=MesDataBase,1+ReajusteBeneficios,1)</f>
        <v/>
      </c>
      <c r="H11" s="37">
        <f>SUMPRODUCT('Quadro atual'!$D$8:$D$47,'Quadro atual'!$G$8:$G$47)*IF(H$6&gt;=MesDataBase,1+ReajusteBeneficios,1)</f>
        <v/>
      </c>
      <c r="I11" s="37">
        <f>SUMPRODUCT('Quadro atual'!$D$8:$D$47,'Quadro atual'!$G$8:$G$47)*IF(I$6&gt;=MesDataBase,1+ReajusteBeneficios,1)</f>
        <v/>
      </c>
      <c r="J11" s="37">
        <f>SUMPRODUCT('Quadro atual'!$D$8:$D$47,'Quadro atual'!$G$8:$G$47)*IF(J$6&gt;=MesDataBase,1+ReajusteBeneficios,1)</f>
        <v/>
      </c>
      <c r="K11" s="37">
        <f>SUMPRODUCT('Quadro atual'!$D$8:$D$47,'Quadro atual'!$G$8:$G$47)*IF(K$6&gt;=MesDataBase,1+ReajusteBeneficios,1)</f>
        <v/>
      </c>
      <c r="L11" s="37">
        <f>SUMPRODUCT('Quadro atual'!$D$8:$D$47,'Quadro atual'!$G$8:$G$47)*IF(L$6&gt;=MesDataBase,1+ReajusteBeneficios,1)</f>
        <v/>
      </c>
      <c r="M11" s="37">
        <f>SUMPRODUCT('Quadro atual'!$D$8:$D$47,'Quadro atual'!$G$8:$G$47)*IF(M$6&gt;=MesDataBase,1+ReajusteBeneficios,1)</f>
        <v/>
      </c>
      <c r="N11" s="37">
        <f>SUMPRODUCT('Quadro atual'!$D$8:$D$47,'Quadro atual'!$G$8:$G$47)*IF(N$6&gt;=MesDataBase,1+ReajusteBeneficios,1)</f>
        <v/>
      </c>
      <c r="O11" s="75">
        <f>SUM(C11:N11)</f>
        <v/>
      </c>
    </row>
    <row r="12">
      <c r="B12" s="74" t="inlineStr">
        <is>
          <t>Novas contratações</t>
        </is>
      </c>
      <c r="C12" s="28" t="n"/>
      <c r="D12" s="28" t="n"/>
      <c r="E12" s="28" t="n"/>
      <c r="F12" s="28" t="n"/>
      <c r="G12" s="28" t="n"/>
      <c r="H12" s="28" t="n"/>
      <c r="I12" s="28" t="n"/>
      <c r="J12" s="28" t="n"/>
      <c r="K12" s="28" t="n"/>
      <c r="L12" s="28" t="n"/>
      <c r="M12" s="28" t="n"/>
      <c r="N12" s="28" t="n"/>
      <c r="O12" s="28" t="n"/>
    </row>
    <row r="13">
      <c r="B13" s="12" t="inlineStr">
        <is>
          <t>Salários, adicionais e encargos</t>
        </is>
      </c>
      <c r="C13" s="37">
        <f>SUMPRODUCT(('Contratações'!$P$8:$P$37&lt;=C$6)*('Contratações'!$P$8:$P$37&gt;=1)*'Contratações'!$F$8:$F$37*('Contratações'!$I$8:$I$37+'Contratações'!$J$8:$J$37))*FatorEncargos</f>
        <v/>
      </c>
      <c r="D13" s="37">
        <f>SUMPRODUCT(('Contratações'!$P$8:$P$37&lt;=D$6)*('Contratações'!$P$8:$P$37&gt;=1)*'Contratações'!$F$8:$F$37*('Contratações'!$I$8:$I$37+'Contratações'!$J$8:$J$37))*FatorEncargos</f>
        <v/>
      </c>
      <c r="E13" s="37">
        <f>SUMPRODUCT(('Contratações'!$P$8:$P$37&lt;=E$6)*('Contratações'!$P$8:$P$37&gt;=1)*'Contratações'!$F$8:$F$37*('Contratações'!$I$8:$I$37+'Contratações'!$J$8:$J$37))*FatorEncargos</f>
        <v/>
      </c>
      <c r="F13" s="37">
        <f>SUMPRODUCT(('Contratações'!$P$8:$P$37&lt;=F$6)*('Contratações'!$P$8:$P$37&gt;=1)*'Contratações'!$F$8:$F$37*('Contratações'!$I$8:$I$37+'Contratações'!$J$8:$J$37))*FatorEncargos</f>
        <v/>
      </c>
      <c r="G13" s="37">
        <f>SUMPRODUCT(('Contratações'!$P$8:$P$37&lt;=G$6)*('Contratações'!$P$8:$P$37&gt;=1)*'Contratações'!$F$8:$F$37*('Contratações'!$I$8:$I$37+'Contratações'!$J$8:$J$37))*FatorEncargos</f>
        <v/>
      </c>
      <c r="H13" s="37">
        <f>SUMPRODUCT(('Contratações'!$P$8:$P$37&lt;=H$6)*('Contratações'!$P$8:$P$37&gt;=1)*'Contratações'!$F$8:$F$37*('Contratações'!$I$8:$I$37+'Contratações'!$J$8:$J$37))*FatorEncargos</f>
        <v/>
      </c>
      <c r="I13" s="37">
        <f>SUMPRODUCT(('Contratações'!$P$8:$P$37&lt;=I$6)*('Contratações'!$P$8:$P$37&gt;=1)*'Contratações'!$F$8:$F$37*('Contratações'!$I$8:$I$37+'Contratações'!$J$8:$J$37))*FatorEncargos</f>
        <v/>
      </c>
      <c r="J13" s="37">
        <f>SUMPRODUCT(('Contratações'!$P$8:$P$37&lt;=J$6)*('Contratações'!$P$8:$P$37&gt;=1)*'Contratações'!$F$8:$F$37*('Contratações'!$I$8:$I$37+'Contratações'!$J$8:$J$37))*FatorEncargos</f>
        <v/>
      </c>
      <c r="K13" s="37">
        <f>SUMPRODUCT(('Contratações'!$P$8:$P$37&lt;=K$6)*('Contratações'!$P$8:$P$37&gt;=1)*'Contratações'!$F$8:$F$37*('Contratações'!$I$8:$I$37+'Contratações'!$J$8:$J$37))*FatorEncargos</f>
        <v/>
      </c>
      <c r="L13" s="37">
        <f>SUMPRODUCT(('Contratações'!$P$8:$P$37&lt;=L$6)*('Contratações'!$P$8:$P$37&gt;=1)*'Contratações'!$F$8:$F$37*('Contratações'!$I$8:$I$37+'Contratações'!$J$8:$J$37))*FatorEncargos</f>
        <v/>
      </c>
      <c r="M13" s="37">
        <f>SUMPRODUCT(('Contratações'!$P$8:$P$37&lt;=M$6)*('Contratações'!$P$8:$P$37&gt;=1)*'Contratações'!$F$8:$F$37*('Contratações'!$I$8:$I$37+'Contratações'!$J$8:$J$37))*FatorEncargos</f>
        <v/>
      </c>
      <c r="N13" s="37">
        <f>SUMPRODUCT(('Contratações'!$P$8:$P$37&lt;=N$6)*('Contratações'!$P$8:$P$37&gt;=1)*'Contratações'!$F$8:$F$37*('Contratações'!$I$8:$I$37+'Contratações'!$J$8:$J$37))*FatorEncargos</f>
        <v/>
      </c>
      <c r="O13" s="75">
        <f>SUM(C13:N13)</f>
        <v/>
      </c>
    </row>
    <row r="14">
      <c r="B14" s="12" t="inlineStr">
        <is>
          <t>Benefícios</t>
        </is>
      </c>
      <c r="C14" s="37">
        <f>SUMPRODUCT(('Contratações'!$P$8:$P$37&lt;=C$6)*('Contratações'!$P$8:$P$37&gt;=1)*'Contratações'!$F$8:$F$37*'Contratações'!$K$8:$K$37)</f>
        <v/>
      </c>
      <c r="D14" s="37">
        <f>SUMPRODUCT(('Contratações'!$P$8:$P$37&lt;=D$6)*('Contratações'!$P$8:$P$37&gt;=1)*'Contratações'!$F$8:$F$37*'Contratações'!$K$8:$K$37)</f>
        <v/>
      </c>
      <c r="E14" s="37">
        <f>SUMPRODUCT(('Contratações'!$P$8:$P$37&lt;=E$6)*('Contratações'!$P$8:$P$37&gt;=1)*'Contratações'!$F$8:$F$37*'Contratações'!$K$8:$K$37)</f>
        <v/>
      </c>
      <c r="F14" s="37">
        <f>SUMPRODUCT(('Contratações'!$P$8:$P$37&lt;=F$6)*('Contratações'!$P$8:$P$37&gt;=1)*'Contratações'!$F$8:$F$37*'Contratações'!$K$8:$K$37)</f>
        <v/>
      </c>
      <c r="G14" s="37">
        <f>SUMPRODUCT(('Contratações'!$P$8:$P$37&lt;=G$6)*('Contratações'!$P$8:$P$37&gt;=1)*'Contratações'!$F$8:$F$37*'Contratações'!$K$8:$K$37)</f>
        <v/>
      </c>
      <c r="H14" s="37">
        <f>SUMPRODUCT(('Contratações'!$P$8:$P$37&lt;=H$6)*('Contratações'!$P$8:$P$37&gt;=1)*'Contratações'!$F$8:$F$37*'Contratações'!$K$8:$K$37)</f>
        <v/>
      </c>
      <c r="I14" s="37">
        <f>SUMPRODUCT(('Contratações'!$P$8:$P$37&lt;=I$6)*('Contratações'!$P$8:$P$37&gt;=1)*'Contratações'!$F$8:$F$37*'Contratações'!$K$8:$K$37)</f>
        <v/>
      </c>
      <c r="J14" s="37">
        <f>SUMPRODUCT(('Contratações'!$P$8:$P$37&lt;=J$6)*('Contratações'!$P$8:$P$37&gt;=1)*'Contratações'!$F$8:$F$37*'Contratações'!$K$8:$K$37)</f>
        <v/>
      </c>
      <c r="K14" s="37">
        <f>SUMPRODUCT(('Contratações'!$P$8:$P$37&lt;=K$6)*('Contratações'!$P$8:$P$37&gt;=1)*'Contratações'!$F$8:$F$37*'Contratações'!$K$8:$K$37)</f>
        <v/>
      </c>
      <c r="L14" s="37">
        <f>SUMPRODUCT(('Contratações'!$P$8:$P$37&lt;=L$6)*('Contratações'!$P$8:$P$37&gt;=1)*'Contratações'!$F$8:$F$37*'Contratações'!$K$8:$K$37)</f>
        <v/>
      </c>
      <c r="M14" s="37">
        <f>SUMPRODUCT(('Contratações'!$P$8:$P$37&lt;=M$6)*('Contratações'!$P$8:$P$37&gt;=1)*'Contratações'!$F$8:$F$37*'Contratações'!$K$8:$K$37)</f>
        <v/>
      </c>
      <c r="N14" s="37">
        <f>SUMPRODUCT(('Contratações'!$P$8:$P$37&lt;=N$6)*('Contratações'!$P$8:$P$37&gt;=1)*'Contratações'!$F$8:$F$37*'Contratações'!$K$8:$K$37)</f>
        <v/>
      </c>
      <c r="O14" s="75">
        <f>SUM(C14:N14)</f>
        <v/>
      </c>
    </row>
    <row r="15">
      <c r="B15" s="12" t="inlineStr">
        <is>
          <t>Recrutamento (no mês de entrada)</t>
        </is>
      </c>
      <c r="C15" s="37">
        <f>SUMPRODUCT(('Contratações'!$P$8:$P$37=C$6)*'Contratações'!$F$8:$F$37)*CustoRecrutamento</f>
        <v/>
      </c>
      <c r="D15" s="37">
        <f>SUMPRODUCT(('Contratações'!$P$8:$P$37=D$6)*'Contratações'!$F$8:$F$37)*CustoRecrutamento</f>
        <v/>
      </c>
      <c r="E15" s="37">
        <f>SUMPRODUCT(('Contratações'!$P$8:$P$37=E$6)*'Contratações'!$F$8:$F$37)*CustoRecrutamento</f>
        <v/>
      </c>
      <c r="F15" s="37">
        <f>SUMPRODUCT(('Contratações'!$P$8:$P$37=F$6)*'Contratações'!$F$8:$F$37)*CustoRecrutamento</f>
        <v/>
      </c>
      <c r="G15" s="37">
        <f>SUMPRODUCT(('Contratações'!$P$8:$P$37=G$6)*'Contratações'!$F$8:$F$37)*CustoRecrutamento</f>
        <v/>
      </c>
      <c r="H15" s="37">
        <f>SUMPRODUCT(('Contratações'!$P$8:$P$37=H$6)*'Contratações'!$F$8:$F$37)*CustoRecrutamento</f>
        <v/>
      </c>
      <c r="I15" s="37">
        <f>SUMPRODUCT(('Contratações'!$P$8:$P$37=I$6)*'Contratações'!$F$8:$F$37)*CustoRecrutamento</f>
        <v/>
      </c>
      <c r="J15" s="37">
        <f>SUMPRODUCT(('Contratações'!$P$8:$P$37=J$6)*'Contratações'!$F$8:$F$37)*CustoRecrutamento</f>
        <v/>
      </c>
      <c r="K15" s="37">
        <f>SUMPRODUCT(('Contratações'!$P$8:$P$37=K$6)*'Contratações'!$F$8:$F$37)*CustoRecrutamento</f>
        <v/>
      </c>
      <c r="L15" s="37">
        <f>SUMPRODUCT(('Contratações'!$P$8:$P$37=L$6)*'Contratações'!$F$8:$F$37)*CustoRecrutamento</f>
        <v/>
      </c>
      <c r="M15" s="37">
        <f>SUMPRODUCT(('Contratações'!$P$8:$P$37=M$6)*'Contratações'!$F$8:$F$37)*CustoRecrutamento</f>
        <v/>
      </c>
      <c r="N15" s="37">
        <f>SUMPRODUCT(('Contratações'!$P$8:$P$37=N$6)*'Contratações'!$F$8:$F$37)*CustoRecrutamento</f>
        <v/>
      </c>
      <c r="O15" s="75">
        <f>SUM(C15:N15)</f>
        <v/>
      </c>
    </row>
    <row r="16">
      <c r="B16" s="74" t="inlineStr">
        <is>
          <t>Rotatividade e desenvolvimento</t>
        </is>
      </c>
      <c r="C16" s="28" t="n"/>
      <c r="D16" s="28" t="n"/>
      <c r="E16" s="28" t="n"/>
      <c r="F16" s="28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28" t="n"/>
    </row>
    <row r="17">
      <c r="B17" s="12" t="inlineStr">
        <is>
          <t>Substituições por rotatividade (estimativa)</t>
        </is>
      </c>
      <c r="C17" s="37">
        <f>C8*TurnoverAnual/12*(CustoDesligamento*SalarioMedio+CustoRecrutamento)</f>
        <v/>
      </c>
      <c r="D17" s="37">
        <f>D8*TurnoverAnual/12*(CustoDesligamento*SalarioMedio+CustoRecrutamento)</f>
        <v/>
      </c>
      <c r="E17" s="37">
        <f>E8*TurnoverAnual/12*(CustoDesligamento*SalarioMedio+CustoRecrutamento)</f>
        <v/>
      </c>
      <c r="F17" s="37">
        <f>F8*TurnoverAnual/12*(CustoDesligamento*SalarioMedio+CustoRecrutamento)</f>
        <v/>
      </c>
      <c r="G17" s="37">
        <f>G8*TurnoverAnual/12*(CustoDesligamento*SalarioMedio+CustoRecrutamento)</f>
        <v/>
      </c>
      <c r="H17" s="37">
        <f>H8*TurnoverAnual/12*(CustoDesligamento*SalarioMedio+CustoRecrutamento)</f>
        <v/>
      </c>
      <c r="I17" s="37">
        <f>I8*TurnoverAnual/12*(CustoDesligamento*SalarioMedio+CustoRecrutamento)</f>
        <v/>
      </c>
      <c r="J17" s="37">
        <f>J8*TurnoverAnual/12*(CustoDesligamento*SalarioMedio+CustoRecrutamento)</f>
        <v/>
      </c>
      <c r="K17" s="37">
        <f>K8*TurnoverAnual/12*(CustoDesligamento*SalarioMedio+CustoRecrutamento)</f>
        <v/>
      </c>
      <c r="L17" s="37">
        <f>L8*TurnoverAnual/12*(CustoDesligamento*SalarioMedio+CustoRecrutamento)</f>
        <v/>
      </c>
      <c r="M17" s="37">
        <f>M8*TurnoverAnual/12*(CustoDesligamento*SalarioMedio+CustoRecrutamento)</f>
        <v/>
      </c>
      <c r="N17" s="37">
        <f>N8*TurnoverAnual/12*(CustoDesligamento*SalarioMedio+CustoRecrutamento)</f>
        <v/>
      </c>
      <c r="O17" s="75">
        <f>SUM(C17:N17)</f>
        <v/>
      </c>
    </row>
    <row r="18">
      <c r="B18" s="12" t="inlineStr">
        <is>
          <t>Desenvolvimento e treinamento</t>
        </is>
      </c>
      <c r="C18" s="37">
        <f>SUMIF('Desenvolvimento'!$J$8:$J$27,C$6,'Desenvolvimento'!$H$8:$H$27)+SUMIF('Desenvolvimento'!$J$8:$J$27,0,'Desenvolvimento'!$H$8:$H$27)</f>
        <v/>
      </c>
      <c r="D18" s="37">
        <f>SUMIF('Desenvolvimento'!$J$8:$J$27,D$6,'Desenvolvimento'!$H$8:$H$27)</f>
        <v/>
      </c>
      <c r="E18" s="37">
        <f>SUMIF('Desenvolvimento'!$J$8:$J$27,E$6,'Desenvolvimento'!$H$8:$H$27)</f>
        <v/>
      </c>
      <c r="F18" s="37">
        <f>SUMIF('Desenvolvimento'!$J$8:$J$27,F$6,'Desenvolvimento'!$H$8:$H$27)</f>
        <v/>
      </c>
      <c r="G18" s="37">
        <f>SUMIF('Desenvolvimento'!$J$8:$J$27,G$6,'Desenvolvimento'!$H$8:$H$27)</f>
        <v/>
      </c>
      <c r="H18" s="37">
        <f>SUMIF('Desenvolvimento'!$J$8:$J$27,H$6,'Desenvolvimento'!$H$8:$H$27)</f>
        <v/>
      </c>
      <c r="I18" s="37">
        <f>SUMIF('Desenvolvimento'!$J$8:$J$27,I$6,'Desenvolvimento'!$H$8:$H$27)</f>
        <v/>
      </c>
      <c r="J18" s="37">
        <f>SUMIF('Desenvolvimento'!$J$8:$J$27,J$6,'Desenvolvimento'!$H$8:$H$27)</f>
        <v/>
      </c>
      <c r="K18" s="37">
        <f>SUMIF('Desenvolvimento'!$J$8:$J$27,K$6,'Desenvolvimento'!$H$8:$H$27)</f>
        <v/>
      </c>
      <c r="L18" s="37">
        <f>SUMIF('Desenvolvimento'!$J$8:$J$27,L$6,'Desenvolvimento'!$H$8:$H$27)</f>
        <v/>
      </c>
      <c r="M18" s="37">
        <f>SUMIF('Desenvolvimento'!$J$8:$J$27,M$6,'Desenvolvimento'!$H$8:$H$27)</f>
        <v/>
      </c>
      <c r="N18" s="37">
        <f>SUMIF('Desenvolvimento'!$J$8:$J$27,N$6,'Desenvolvimento'!$H$8:$H$27)</f>
        <v/>
      </c>
      <c r="O18" s="75">
        <f>SUM(C18:N18)</f>
        <v/>
      </c>
    </row>
    <row r="19">
      <c r="B19" s="52" t="inlineStr">
        <is>
          <t>Subtotal</t>
        </is>
      </c>
      <c r="C19" s="75">
        <f>C10+C11+C13+C14+C15+C17+C18</f>
        <v/>
      </c>
      <c r="D19" s="75">
        <f>D10+D11+D13+D14+D15+D17+D18</f>
        <v/>
      </c>
      <c r="E19" s="75">
        <f>E10+E11+E13+E14+E15+E17+E18</f>
        <v/>
      </c>
      <c r="F19" s="75">
        <f>F10+F11+F13+F14+F15+F17+F18</f>
        <v/>
      </c>
      <c r="G19" s="75">
        <f>G10+G11+G13+G14+G15+G17+G18</f>
        <v/>
      </c>
      <c r="H19" s="75">
        <f>H10+H11+H13+H14+H15+H17+H18</f>
        <v/>
      </c>
      <c r="I19" s="75">
        <f>I10+I11+I13+I14+I15+I17+I18</f>
        <v/>
      </c>
      <c r="J19" s="75">
        <f>J10+J11+J13+J14+J15+J17+J18</f>
        <v/>
      </c>
      <c r="K19" s="75">
        <f>K10+K11+K13+K14+K15+K17+K18</f>
        <v/>
      </c>
      <c r="L19" s="75">
        <f>L10+L11+L13+L14+L15+L17+L18</f>
        <v/>
      </c>
      <c r="M19" s="75">
        <f>M10+M11+M13+M14+M15+M17+M18</f>
        <v/>
      </c>
      <c r="N19" s="75">
        <f>N10+N11+N13+N14+N15+N17+N18</f>
        <v/>
      </c>
      <c r="O19" s="75">
        <f>SUM(C19:N19)</f>
        <v/>
      </c>
    </row>
    <row r="20">
      <c r="B20" s="12" t="inlineStr">
        <is>
          <t>Reserva para imprevistos</t>
        </is>
      </c>
      <c r="C20" s="37">
        <f>C19*ReservaPct</f>
        <v/>
      </c>
      <c r="D20" s="37">
        <f>D19*ReservaPct</f>
        <v/>
      </c>
      <c r="E20" s="37">
        <f>E19*ReservaPct</f>
        <v/>
      </c>
      <c r="F20" s="37">
        <f>F19*ReservaPct</f>
        <v/>
      </c>
      <c r="G20" s="37">
        <f>G19*ReservaPct</f>
        <v/>
      </c>
      <c r="H20" s="37">
        <f>H19*ReservaPct</f>
        <v/>
      </c>
      <c r="I20" s="37">
        <f>I19*ReservaPct</f>
        <v/>
      </c>
      <c r="J20" s="37">
        <f>J19*ReservaPct</f>
        <v/>
      </c>
      <c r="K20" s="37">
        <f>K19*ReservaPct</f>
        <v/>
      </c>
      <c r="L20" s="37">
        <f>L19*ReservaPct</f>
        <v/>
      </c>
      <c r="M20" s="37">
        <f>M19*ReservaPct</f>
        <v/>
      </c>
      <c r="N20" s="37">
        <f>N19*ReservaPct</f>
        <v/>
      </c>
      <c r="O20" s="75">
        <f>SUM(C20:N20)</f>
        <v/>
      </c>
    </row>
    <row r="21" ht="22" customHeight="1">
      <c r="B21" s="15" t="inlineStr">
        <is>
          <t>Total do mês</t>
        </is>
      </c>
      <c r="C21" s="39">
        <f>C19+C20</f>
        <v/>
      </c>
      <c r="D21" s="39">
        <f>D19+D20</f>
        <v/>
      </c>
      <c r="E21" s="39">
        <f>E19+E20</f>
        <v/>
      </c>
      <c r="F21" s="39">
        <f>F19+F20</f>
        <v/>
      </c>
      <c r="G21" s="39">
        <f>G19+G20</f>
        <v/>
      </c>
      <c r="H21" s="39">
        <f>H19+H20</f>
        <v/>
      </c>
      <c r="I21" s="39">
        <f>I19+I20</f>
        <v/>
      </c>
      <c r="J21" s="39">
        <f>J19+J20</f>
        <v/>
      </c>
      <c r="K21" s="39">
        <f>K19+K20</f>
        <v/>
      </c>
      <c r="L21" s="39">
        <f>L19+L20</f>
        <v/>
      </c>
      <c r="M21" s="39">
        <f>M19+M20</f>
        <v/>
      </c>
      <c r="N21" s="39">
        <f>N19+N20</f>
        <v/>
      </c>
      <c r="O21" s="39">
        <f>SUM(C21:N21)</f>
        <v/>
      </c>
    </row>
    <row r="22">
      <c r="B22" s="76" t="inlineStr">
        <is>
          <t>Acumulado no ano</t>
        </is>
      </c>
      <c r="C22" s="77">
        <f>SUM($C$21:C21)</f>
        <v/>
      </c>
      <c r="D22" s="77">
        <f>SUM($C$21:D21)</f>
        <v/>
      </c>
      <c r="E22" s="77">
        <f>SUM($C$21:E21)</f>
        <v/>
      </c>
      <c r="F22" s="77">
        <f>SUM($C$21:F21)</f>
        <v/>
      </c>
      <c r="G22" s="77">
        <f>SUM($C$21:G21)</f>
        <v/>
      </c>
      <c r="H22" s="77">
        <f>SUM($C$21:H21)</f>
        <v/>
      </c>
      <c r="I22" s="77">
        <f>SUM($C$21:I21)</f>
        <v/>
      </c>
      <c r="J22" s="77">
        <f>SUM($C$21:J21)</f>
        <v/>
      </c>
      <c r="K22" s="77">
        <f>SUM($C$21:K21)</f>
        <v/>
      </c>
      <c r="L22" s="77">
        <f>SUM($C$21:L21)</f>
        <v/>
      </c>
      <c r="M22" s="77">
        <f>SUM($C$21:M21)</f>
        <v/>
      </c>
      <c r="N22" s="77">
        <f>SUM($C$21:N21)</f>
        <v/>
      </c>
      <c r="O22" s="37">
        <f>N22</f>
        <v/>
      </c>
    </row>
    <row r="23">
      <c r="B23" s="76" t="inlineStr">
        <is>
          <t>% do faturamento previsto</t>
        </is>
      </c>
      <c r="C23" s="78">
        <f>IF(N(Faturamento)&gt;0,C21/(Faturamento/12),"")</f>
        <v/>
      </c>
      <c r="D23" s="78">
        <f>IF(N(Faturamento)&gt;0,D21/(Faturamento/12),"")</f>
        <v/>
      </c>
      <c r="E23" s="78">
        <f>IF(N(Faturamento)&gt;0,E21/(Faturamento/12),"")</f>
        <v/>
      </c>
      <c r="F23" s="78">
        <f>IF(N(Faturamento)&gt;0,F21/(Faturamento/12),"")</f>
        <v/>
      </c>
      <c r="G23" s="78">
        <f>IF(N(Faturamento)&gt;0,G21/(Faturamento/12),"")</f>
        <v/>
      </c>
      <c r="H23" s="78">
        <f>IF(N(Faturamento)&gt;0,H21/(Faturamento/12),"")</f>
        <v/>
      </c>
      <c r="I23" s="78">
        <f>IF(N(Faturamento)&gt;0,I21/(Faturamento/12),"")</f>
        <v/>
      </c>
      <c r="J23" s="78">
        <f>IF(N(Faturamento)&gt;0,J21/(Faturamento/12),"")</f>
        <v/>
      </c>
      <c r="K23" s="78">
        <f>IF(N(Faturamento)&gt;0,K21/(Faturamento/12),"")</f>
        <v/>
      </c>
      <c r="L23" s="78">
        <f>IF(N(Faturamento)&gt;0,L21/(Faturamento/12),"")</f>
        <v/>
      </c>
      <c r="M23" s="78">
        <f>IF(N(Faturamento)&gt;0,M21/(Faturamento/12),"")</f>
        <v/>
      </c>
      <c r="N23" s="78">
        <f>IF(N(Faturamento)&gt;0,N21/(Faturamento/12),"")</f>
        <v/>
      </c>
      <c r="O23" s="38">
        <f>IF(N(Faturamento)&gt;0,O21/Faturamento,"")</f>
        <v/>
      </c>
    </row>
    <row r="25">
      <c r="B25" s="79" t="inlineStr">
        <is>
          <t>Composição do custo (base do gráfico do painel)</t>
        </is>
      </c>
    </row>
    <row r="26">
      <c r="B26" s="51" t="inlineStr">
        <is>
          <t>Time atual</t>
        </is>
      </c>
      <c r="C26" s="77">
        <f>C10+C11</f>
        <v/>
      </c>
      <c r="D26" s="77">
        <f>D10+D11</f>
        <v/>
      </c>
      <c r="E26" s="77">
        <f>E10+E11</f>
        <v/>
      </c>
      <c r="F26" s="77">
        <f>F10+F11</f>
        <v/>
      </c>
      <c r="G26" s="77">
        <f>G10+G11</f>
        <v/>
      </c>
      <c r="H26" s="77">
        <f>H10+H11</f>
        <v/>
      </c>
      <c r="I26" s="77">
        <f>I10+I11</f>
        <v/>
      </c>
      <c r="J26" s="77">
        <f>J10+J11</f>
        <v/>
      </c>
      <c r="K26" s="77">
        <f>K10+K11</f>
        <v/>
      </c>
      <c r="L26" s="77">
        <f>L10+L11</f>
        <v/>
      </c>
      <c r="M26" s="77">
        <f>M10+M11</f>
        <v/>
      </c>
      <c r="N26" s="77">
        <f>N10+N11</f>
        <v/>
      </c>
      <c r="O26" s="77">
        <f>SUM(C26:N26)</f>
        <v/>
      </c>
    </row>
    <row r="27">
      <c r="B27" s="51" t="inlineStr">
        <is>
          <t>Novas contratações</t>
        </is>
      </c>
      <c r="C27" s="77">
        <f>C13+C14+C15</f>
        <v/>
      </c>
      <c r="D27" s="77">
        <f>D13+D14+D15</f>
        <v/>
      </c>
      <c r="E27" s="77">
        <f>E13+E14+E15</f>
        <v/>
      </c>
      <c r="F27" s="77">
        <f>F13+F14+F15</f>
        <v/>
      </c>
      <c r="G27" s="77">
        <f>G13+G14+G15</f>
        <v/>
      </c>
      <c r="H27" s="77">
        <f>H13+H14+H15</f>
        <v/>
      </c>
      <c r="I27" s="77">
        <f>I13+I14+I15</f>
        <v/>
      </c>
      <c r="J27" s="77">
        <f>J13+J14+J15</f>
        <v/>
      </c>
      <c r="K27" s="77">
        <f>K13+K14+K15</f>
        <v/>
      </c>
      <c r="L27" s="77">
        <f>L13+L14+L15</f>
        <v/>
      </c>
      <c r="M27" s="77">
        <f>M13+M14+M15</f>
        <v/>
      </c>
      <c r="N27" s="77">
        <f>N13+N14+N15</f>
        <v/>
      </c>
      <c r="O27" s="77">
        <f>SUM(C27:N27)</f>
        <v/>
      </c>
    </row>
    <row r="28">
      <c r="B28" s="51" t="inlineStr">
        <is>
          <t>Rotatividade</t>
        </is>
      </c>
      <c r="C28" s="77">
        <f>C17</f>
        <v/>
      </c>
      <c r="D28" s="77">
        <f>D17</f>
        <v/>
      </c>
      <c r="E28" s="77">
        <f>E17</f>
        <v/>
      </c>
      <c r="F28" s="77">
        <f>F17</f>
        <v/>
      </c>
      <c r="G28" s="77">
        <f>G17</f>
        <v/>
      </c>
      <c r="H28" s="77">
        <f>H17</f>
        <v/>
      </c>
      <c r="I28" s="77">
        <f>I17</f>
        <v/>
      </c>
      <c r="J28" s="77">
        <f>J17</f>
        <v/>
      </c>
      <c r="K28" s="77">
        <f>K17</f>
        <v/>
      </c>
      <c r="L28" s="77">
        <f>L17</f>
        <v/>
      </c>
      <c r="M28" s="77">
        <f>M17</f>
        <v/>
      </c>
      <c r="N28" s="77">
        <f>N17</f>
        <v/>
      </c>
      <c r="O28" s="77">
        <f>SUM(C28:N28)</f>
        <v/>
      </c>
    </row>
    <row r="29">
      <c r="B29" s="51" t="inlineStr">
        <is>
          <t>Desenvolvimento</t>
        </is>
      </c>
      <c r="C29" s="77">
        <f>C18</f>
        <v/>
      </c>
      <c r="D29" s="77">
        <f>D18</f>
        <v/>
      </c>
      <c r="E29" s="77">
        <f>E18</f>
        <v/>
      </c>
      <c r="F29" s="77">
        <f>F18</f>
        <v/>
      </c>
      <c r="G29" s="77">
        <f>G18</f>
        <v/>
      </c>
      <c r="H29" s="77">
        <f>H18</f>
        <v/>
      </c>
      <c r="I29" s="77">
        <f>I18</f>
        <v/>
      </c>
      <c r="J29" s="77">
        <f>J18</f>
        <v/>
      </c>
      <c r="K29" s="77">
        <f>K18</f>
        <v/>
      </c>
      <c r="L29" s="77">
        <f>L18</f>
        <v/>
      </c>
      <c r="M29" s="77">
        <f>M18</f>
        <v/>
      </c>
      <c r="N29" s="77">
        <f>N18</f>
        <v/>
      </c>
      <c r="O29" s="77">
        <f>SUM(C29:N29)</f>
        <v/>
      </c>
    </row>
    <row r="30">
      <c r="B30" s="51" t="inlineStr">
        <is>
          <t>Reserva</t>
        </is>
      </c>
      <c r="C30" s="77">
        <f>C20</f>
        <v/>
      </c>
      <c r="D30" s="77">
        <f>D20</f>
        <v/>
      </c>
      <c r="E30" s="77">
        <f>E20</f>
        <v/>
      </c>
      <c r="F30" s="77">
        <f>F20</f>
        <v/>
      </c>
      <c r="G30" s="77">
        <f>G20</f>
        <v/>
      </c>
      <c r="H30" s="77">
        <f>H20</f>
        <v/>
      </c>
      <c r="I30" s="77">
        <f>I20</f>
        <v/>
      </c>
      <c r="J30" s="77">
        <f>J20</f>
        <v/>
      </c>
      <c r="K30" s="77">
        <f>K20</f>
        <v/>
      </c>
      <c r="L30" s="77">
        <f>L20</f>
        <v/>
      </c>
      <c r="M30" s="77">
        <f>M20</f>
        <v/>
      </c>
      <c r="N30" s="77">
        <f>N20</f>
        <v/>
      </c>
      <c r="O30" s="77">
        <f>SUM(C30:N30)</f>
        <v/>
      </c>
    </row>
  </sheetData>
  <hyperlinks>
    <hyperlink xmlns:r="http://schemas.openxmlformats.org/officeDocument/2006/relationships" ref="O1" r:id="rId1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2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2ABFAA"/>
    <outlinePr summaryBelow="1" summaryRight="1"/>
    <pageSetUpPr fitToPage="1"/>
  </sheetPr>
  <dimension ref="A1:G56"/>
  <sheetViews>
    <sheetView showGridLines="0" tabSelected="0" workbookViewId="0">
      <selection activeCell="A1" sqref="A1"/>
    </sheetView>
  </sheetViews>
  <sheetFormatPr baseColWidth="8" defaultRowHeight="15"/>
  <cols>
    <col width="2.5" customWidth="1" min="1" max="1"/>
    <col width="22" customWidth="1" min="2" max="2"/>
    <col width="62" customWidth="1" min="3" max="3"/>
    <col width="26" customWidth="1" min="4" max="4"/>
    <col width="18" customWidth="1" min="5" max="5"/>
    <col width="14" customWidth="1" min="6" max="6"/>
    <col width="16" customWidth="1" min="7" max="7"/>
  </cols>
  <sheetData>
    <row r="1" ht="40" customHeight="1">
      <c r="A1" s="1" t="n"/>
      <c r="B1" s="1" t="n"/>
      <c r="C1" s="1" t="n"/>
      <c r="D1" s="1" t="n"/>
      <c r="E1" s="1" t="n"/>
      <c r="F1" s="1" t="n"/>
      <c r="G1" s="2" t="inlineStr">
        <is>
          <t>wooa.com.br</t>
        </is>
      </c>
    </row>
    <row r="2" ht="6" customHeight="1">
      <c r="A2" s="3" t="n"/>
      <c r="B2" s="3" t="n"/>
      <c r="C2" s="3" t="n"/>
      <c r="D2" s="3" t="n"/>
      <c r="E2" s="3" t="n"/>
      <c r="F2" s="3" t="n"/>
      <c r="G2" s="3" t="n"/>
    </row>
    <row r="3" ht="30" customHeight="1">
      <c r="B3" s="4" t="inlineStr">
        <is>
          <t>Agenda de RH</t>
        </is>
      </c>
    </row>
    <row r="4">
      <c r="B4" s="5" t="inlineStr">
        <is>
          <t>Checklist de fim de ano, plano dos primeiros 90 dias e calendário de RH 2027. Atualize o status ao longo do caminho.</t>
        </is>
      </c>
    </row>
    <row r="6">
      <c r="B6" s="6" t="inlineStr">
        <is>
          <t>Checklist de fim de ano (para fazer ainda em 2026)</t>
        </is>
      </c>
      <c r="E6" s="80" t="inlineStr">
        <is>
          <t>Concluído:</t>
        </is>
      </c>
      <c r="F6" s="81">
        <f>IFERROR(COUNTIF(F8:F27,"Feito")/COUNTA(C8:C27),0)</f>
        <v/>
      </c>
    </row>
    <row r="7" ht="22" customHeight="1">
      <c r="B7" s="33" t="inlineStr">
        <is>
          <t>Grupo</t>
        </is>
      </c>
      <c r="C7" s="34" t="inlineStr">
        <is>
          <t>Item</t>
        </is>
      </c>
      <c r="D7" s="34" t="inlineStr">
        <is>
          <t>Responsável</t>
        </is>
      </c>
      <c r="E7" s="34" t="inlineStr">
        <is>
          <t>Prazo</t>
        </is>
      </c>
      <c r="F7" s="34" t="inlineStr">
        <is>
          <t>Status</t>
        </is>
      </c>
    </row>
    <row r="8" ht="18" customHeight="1">
      <c r="B8" s="82" t="inlineStr">
        <is>
          <t>Obrigações e prazos</t>
        </is>
      </c>
      <c r="C8" s="83" t="inlineStr">
        <is>
          <t>1ª parcela do 13º paga até 30 de novembro</t>
        </is>
      </c>
      <c r="D8" s="13" t="n"/>
      <c r="E8" s="84" t="n"/>
      <c r="F8" s="85" t="inlineStr">
        <is>
          <t>Pendente</t>
        </is>
      </c>
    </row>
    <row r="9" ht="18" customHeight="1">
      <c r="B9" s="82" t="inlineStr">
        <is>
          <t>Obrigações e prazos</t>
        </is>
      </c>
      <c r="C9" s="83" t="inlineStr">
        <is>
          <t>2ª parcela do 13º paga até 20 de dezembro</t>
        </is>
      </c>
      <c r="D9" s="13" t="n"/>
      <c r="E9" s="84" t="n"/>
      <c r="F9" s="85" t="inlineStr">
        <is>
          <t>Pendente</t>
        </is>
      </c>
    </row>
    <row r="10" ht="30" customHeight="1">
      <c r="B10" s="82" t="inlineStr">
        <is>
          <t>Obrigações e prazos</t>
        </is>
      </c>
      <c r="C10" s="83" t="inlineStr">
        <is>
          <t>Férias coletivas comunicadas ao Ministério do Trabalho e ao sindicato com pelo menos 15 dias de antecedência, e avisadas ao time</t>
        </is>
      </c>
      <c r="D10" s="13" t="n"/>
      <c r="E10" s="84" t="n"/>
      <c r="F10" s="85" t="inlineStr">
        <is>
          <t>Pendente</t>
        </is>
      </c>
    </row>
    <row r="11" ht="18" customHeight="1">
      <c r="B11" s="82" t="inlineStr">
        <is>
          <t>Obrigações e prazos</t>
        </is>
      </c>
      <c r="C11" s="83" t="inlineStr">
        <is>
          <t>Férias vencidas do time mapeadas e programadas</t>
        </is>
      </c>
      <c r="D11" s="13" t="n"/>
      <c r="E11" s="84" t="n"/>
      <c r="F11" s="85" t="inlineStr">
        <is>
          <t>Pendente</t>
        </is>
      </c>
    </row>
    <row r="12" ht="18" customHeight="1">
      <c r="B12" s="82" t="inlineStr">
        <is>
          <t>Obrigações e prazos</t>
        </is>
      </c>
      <c r="C12" s="83" t="inlineStr">
        <is>
          <t>Data-base e reajuste da convenção de 2027 confirmados com o contador</t>
        </is>
      </c>
      <c r="D12" s="13" t="n"/>
      <c r="E12" s="84" t="n"/>
      <c r="F12" s="85" t="inlineStr">
        <is>
          <t>Pendente</t>
        </is>
      </c>
    </row>
    <row r="13" ht="18" customHeight="1">
      <c r="B13" s="82" t="inlineStr">
        <is>
          <t>Gestão</t>
        </is>
      </c>
      <c r="C13" s="83" t="inlineStr">
        <is>
          <t>Conversa de fim de ano com cada pessoa: o que foi bem, o que melhorar</t>
        </is>
      </c>
      <c r="D13" s="13" t="n"/>
      <c r="E13" s="84" t="n"/>
      <c r="F13" s="85" t="inlineStr">
        <is>
          <t>Pendente</t>
        </is>
      </c>
    </row>
    <row r="14" ht="18" customHeight="1">
      <c r="B14" s="82" t="inlineStr">
        <is>
          <t>Gestão</t>
        </is>
      </c>
      <c r="C14" s="83" t="inlineStr">
        <is>
          <t>Lista de quem você quer reter e o que cada um espera para 2027</t>
        </is>
      </c>
      <c r="D14" s="13" t="n"/>
      <c r="E14" s="84" t="n"/>
      <c r="F14" s="85" t="inlineStr">
        <is>
          <t>Pendente</t>
        </is>
      </c>
    </row>
    <row r="15" ht="18" customHeight="1">
      <c r="B15" s="82" t="inlineStr">
        <is>
          <t>Gestão</t>
        </is>
      </c>
      <c r="C15" s="83" t="inlineStr">
        <is>
          <t>Plano de contratações e orçamento de pessoal aprovados</t>
        </is>
      </c>
      <c r="D15" s="13" t="n"/>
      <c r="E15" s="84" t="n"/>
      <c r="F15" s="85" t="inlineStr">
        <is>
          <t>Pendente</t>
        </is>
      </c>
    </row>
    <row r="16" ht="18" customHeight="1">
      <c r="B16" s="82" t="inlineStr">
        <is>
          <t>Time e cultura</t>
        </is>
      </c>
      <c r="C16" s="83" t="inlineStr">
        <is>
          <t>Reconhecer publicamente as entregas do ano</t>
        </is>
      </c>
      <c r="D16" s="13" t="n"/>
      <c r="E16" s="84" t="n"/>
      <c r="F16" s="85" t="inlineStr">
        <is>
          <t>Pendente</t>
        </is>
      </c>
    </row>
    <row r="17" ht="18" customHeight="1">
      <c r="B17" s="82" t="inlineStr">
        <is>
          <t>Time e cultura</t>
        </is>
      </c>
      <c r="C17" s="83" t="inlineStr">
        <is>
          <t>Comunicar ao time as metas e as prioridades de 2027</t>
        </is>
      </c>
      <c r="D17" s="13" t="n"/>
      <c r="E17" s="84" t="n"/>
      <c r="F17" s="85" t="inlineStr">
        <is>
          <t>Pendente</t>
        </is>
      </c>
    </row>
    <row r="18" ht="18" customHeight="1">
      <c r="B18" s="82" t="inlineStr">
        <is>
          <t>Time e cultura</t>
        </is>
      </c>
      <c r="C18" s="83" t="inlineStr">
        <is>
          <t>Revisar quem cobre quem durante as férias</t>
        </is>
      </c>
      <c r="D18" s="13" t="n"/>
      <c r="E18" s="84" t="n"/>
      <c r="F18" s="85" t="inlineStr">
        <is>
          <t>Pendente</t>
        </is>
      </c>
    </row>
    <row r="19" ht="18" customHeight="1">
      <c r="B19" s="82" t="inlineStr">
        <is>
          <t>Time e cultura</t>
        </is>
      </c>
      <c r="C19" s="83" t="inlineStr">
        <is>
          <t>Ouvir o time: uma pesquisa curta ou rodas de conversa</t>
        </is>
      </c>
      <c r="D19" s="13" t="n"/>
      <c r="E19" s="84" t="n"/>
      <c r="F19" s="85" t="inlineStr">
        <is>
          <t>Pendente</t>
        </is>
      </c>
    </row>
    <row r="20" ht="18" customHeight="1">
      <c r="B20" s="82" t="inlineStr">
        <is>
          <t>Organização</t>
        </is>
      </c>
      <c r="C20" s="83" t="inlineStr">
        <is>
          <t>Descrições de cargo atualizadas para as vagas do 1º trimestre</t>
        </is>
      </c>
      <c r="D20" s="13" t="n"/>
      <c r="E20" s="84" t="n"/>
      <c r="F20" s="85" t="inlineStr">
        <is>
          <t>Pendente</t>
        </is>
      </c>
    </row>
    <row r="21" ht="18" customHeight="1">
      <c r="B21" s="82" t="inlineStr">
        <is>
          <t>Organização</t>
        </is>
      </c>
      <c r="C21" s="83" t="inlineStr">
        <is>
          <t>Roteiro de integração pronto para quem entra em janeiro</t>
        </is>
      </c>
      <c r="D21" s="13" t="n"/>
      <c r="E21" s="84" t="n"/>
      <c r="F21" s="85" t="inlineStr">
        <is>
          <t>Pendente</t>
        </is>
      </c>
    </row>
    <row r="22" ht="18" customHeight="1">
      <c r="B22" s="82" t="inlineStr">
        <is>
          <t>Organização</t>
        </is>
      </c>
      <c r="C22" s="83" t="inlineStr">
        <is>
          <t>Calendário de RH 2027 compartilhado com os líderes</t>
        </is>
      </c>
      <c r="D22" s="13" t="n"/>
      <c r="E22" s="84" t="n"/>
      <c r="F22" s="85" t="inlineStr">
        <is>
          <t>Pendente</t>
        </is>
      </c>
    </row>
    <row r="30">
      <c r="B30" s="6" t="inlineStr">
        <is>
          <t>Os primeiros 90 dias de 2027</t>
        </is>
      </c>
      <c r="E30" s="80" t="inlineStr">
        <is>
          <t>Concluído:</t>
        </is>
      </c>
      <c r="F30" s="81">
        <f>IFERROR(COUNTIF(F33:F38,"Feito")/COUNTA(C33:C38),0)</f>
        <v/>
      </c>
    </row>
    <row r="31">
      <c r="B31" s="69" t="inlineStr">
        <is>
          <t>Planejamento que não vira agenda fica na gaveta.</t>
        </is>
      </c>
    </row>
    <row r="32" ht="22" customHeight="1">
      <c r="B32" s="33" t="inlineStr">
        <is>
          <t>Período</t>
        </is>
      </c>
      <c r="C32" s="34" t="inlineStr">
        <is>
          <t>O que fazer</t>
        </is>
      </c>
      <c r="D32" s="34" t="inlineStr">
        <is>
          <t>Entrega</t>
        </is>
      </c>
      <c r="E32" s="34" t="inlineStr">
        <is>
          <t>Responsável</t>
        </is>
      </c>
      <c r="F32" s="34" t="inlineStr">
        <is>
          <t>Status</t>
        </is>
      </c>
    </row>
    <row r="33" ht="30" customHeight="1">
      <c r="B33" s="86" t="inlineStr">
        <is>
          <t>Semanas 1 e 2</t>
        </is>
      </c>
      <c r="C33" s="83" t="inlineStr">
        <is>
          <t>Apresentar metas e prioridades ao time. Combinar o ritmo de conversas individuais com cada líder.</t>
        </is>
      </c>
      <c r="D33" s="87" t="inlineStr">
        <is>
          <t>Metas comunicadas</t>
        </is>
      </c>
      <c r="E33" s="13" t="n"/>
      <c r="F33" s="85" t="inlineStr">
        <is>
          <t>Pendente</t>
        </is>
      </c>
    </row>
    <row r="34" ht="30" customHeight="1">
      <c r="B34" s="86" t="inlineStr">
        <is>
          <t>Semanas 3 e 4</t>
        </is>
      </c>
      <c r="C34" s="83" t="inlineStr">
        <is>
          <t>Abrir as vagas do trimestre com perfil escrito e roteiro de entrevista por competências.</t>
        </is>
      </c>
      <c r="D34" s="87" t="inlineStr">
        <is>
          <t>Vagas publicadas</t>
        </is>
      </c>
      <c r="E34" s="13" t="n"/>
      <c r="F34" s="85" t="inlineStr">
        <is>
          <t>Pendente</t>
        </is>
      </c>
    </row>
    <row r="35" ht="30" customHeight="1">
      <c r="B35" s="86" t="inlineStr">
        <is>
          <t>Mês 2</t>
        </is>
      </c>
      <c r="C35" s="83" t="inlineStr">
        <is>
          <t>Conversas de desempenho do ciclo anterior. PDI para líderes e pessoas-chave.</t>
        </is>
      </c>
      <c r="D35" s="87" t="inlineStr">
        <is>
          <t>PDIs registrados</t>
        </is>
      </c>
      <c r="E35" s="13" t="n"/>
      <c r="F35" s="85" t="inlineStr">
        <is>
          <t>Pendente</t>
        </is>
      </c>
    </row>
    <row r="36" ht="30" customHeight="1">
      <c r="B36" s="86" t="inlineStr">
        <is>
          <t>Mês 2</t>
        </is>
      </c>
      <c r="C36" s="83" t="inlineStr">
        <is>
          <t>Integrar as novas contratações com roteiro de 30, 60 e 90 dias.</t>
        </is>
      </c>
      <c r="D36" s="87" t="inlineStr">
        <is>
          <t>Onboarding em andamento</t>
        </is>
      </c>
      <c r="E36" s="13" t="n"/>
      <c r="F36" s="85" t="inlineStr">
        <is>
          <t>Pendente</t>
        </is>
      </c>
    </row>
    <row r="37" ht="30" customHeight="1">
      <c r="B37" s="86" t="inlineStr">
        <is>
          <t>Mês 3</t>
        </is>
      </c>
      <c r="C37" s="83" t="inlineStr">
        <is>
          <t>Primeira leitura dos indicadores do ano: turnover, saídas em 90 dias, vagas abertas.</t>
        </is>
      </c>
      <c r="D37" s="87" t="inlineStr">
        <is>
          <t>Painel de pessoas</t>
        </is>
      </c>
      <c r="E37" s="13" t="n"/>
      <c r="F37" s="85" t="inlineStr">
        <is>
          <t>Pendente</t>
        </is>
      </c>
    </row>
    <row r="38" ht="30" customHeight="1">
      <c r="B38" s="86" t="inlineStr">
        <is>
          <t>Mês 3</t>
        </is>
      </c>
      <c r="C38" s="83" t="inlineStr">
        <is>
          <t>Revisar o orçamento de pessoal com os números reais do trimestre.</t>
        </is>
      </c>
      <c r="D38" s="87" t="inlineStr">
        <is>
          <t>Orçamento ajustado</t>
        </is>
      </c>
      <c r="E38" s="13" t="n"/>
      <c r="F38" s="85" t="inlineStr">
        <is>
          <t>Pendente</t>
        </is>
      </c>
    </row>
    <row r="41">
      <c r="B41" s="6" t="inlineStr">
        <is>
          <t>Calendário de RH 2027</t>
        </is>
      </c>
      <c r="C41" s="69" t="inlineStr">
        <is>
          <t>Uma sugestão de ritmo. Ajuste aos ciclos do seu negócio e às datas da convenção coletiva.</t>
        </is>
      </c>
    </row>
    <row r="42" ht="22" customHeight="1">
      <c r="B42" s="33" t="inlineStr">
        <is>
          <t>Mês</t>
        </is>
      </c>
      <c r="C42" s="34" t="inlineStr">
        <is>
          <t>Foco</t>
        </is>
      </c>
    </row>
    <row r="43">
      <c r="B43" s="88" t="inlineStr">
        <is>
          <t>Janeiro</t>
        </is>
      </c>
      <c r="C43" s="36" t="inlineStr">
        <is>
          <t>Comunicar metas do ano a cada área. Abrir as vagas do 1º trimestre.</t>
        </is>
      </c>
    </row>
    <row r="44">
      <c r="B44" s="88" t="inlineStr">
        <is>
          <t>Fevereiro</t>
        </is>
      </c>
      <c r="C44" s="36" t="inlineStr">
        <is>
          <t>Conversas de desempenho do ciclo 2026 e PDIs de 2027.</t>
        </is>
      </c>
    </row>
    <row r="45">
      <c r="B45" s="88" t="inlineStr">
        <is>
          <t>Março</t>
        </is>
      </c>
      <c r="C45" s="36" t="inlineStr">
        <is>
          <t>Revisar descrições de cargo e critérios salariais.</t>
        </is>
      </c>
    </row>
    <row r="46">
      <c r="B46" s="88" t="inlineStr">
        <is>
          <t>Abril</t>
        </is>
      </c>
      <c r="C46" s="36" t="inlineStr">
        <is>
          <t>Pesquisa de clima com eNPS. Devolutiva ao time.</t>
        </is>
      </c>
    </row>
    <row r="47">
      <c r="B47" s="88" t="inlineStr">
        <is>
          <t>Maio</t>
        </is>
      </c>
      <c r="C47" s="36" t="inlineStr">
        <is>
          <t>Plano de ação do clima em andamento. Treinamento de líderes.</t>
        </is>
      </c>
    </row>
    <row r="48">
      <c r="B48" s="88" t="inlineStr">
        <is>
          <t>Junho</t>
        </is>
      </c>
      <c r="C48" s="36" t="inlineStr">
        <is>
          <t>Revisão de metas do semestre e do plano de contratações.</t>
        </is>
      </c>
    </row>
    <row r="49">
      <c r="B49" s="88" t="inlineStr">
        <is>
          <t>Julho</t>
        </is>
      </c>
      <c r="C49" s="36" t="inlineStr">
        <is>
          <t>Avaliação de meio de ano ou check-in de desempenho.</t>
        </is>
      </c>
    </row>
    <row r="50">
      <c r="B50" s="88" t="inlineStr">
        <is>
          <t>Agosto</t>
        </is>
      </c>
      <c r="C50" s="36" t="inlineStr">
        <is>
          <t>Planejar férias do segundo semestre e coberturas.</t>
        </is>
      </c>
    </row>
    <row r="51">
      <c r="B51" s="88" t="inlineStr">
        <is>
          <t>Setembro</t>
        </is>
      </c>
      <c r="C51" s="36" t="inlineStr">
        <is>
          <t>Pesquisa de pulso curta. Ajustes no plano de ação.</t>
        </is>
      </c>
    </row>
    <row r="52">
      <c r="B52" s="88" t="inlineStr">
        <is>
          <t>Outubro</t>
        </is>
      </c>
      <c r="C52" s="36" t="inlineStr">
        <is>
          <t>Início do planejamento de pessoas de 2028.</t>
        </is>
      </c>
    </row>
    <row r="53">
      <c r="B53" s="88" t="inlineStr">
        <is>
          <t>Novembro</t>
        </is>
      </c>
      <c r="C53" s="36" t="inlineStr">
        <is>
          <t>1ª parcela do 13º até 30/11. Decidir férias coletivas.</t>
        </is>
      </c>
    </row>
    <row r="54">
      <c r="B54" s="88" t="inlineStr">
        <is>
          <t>Dezembro</t>
        </is>
      </c>
      <c r="C54" s="36" t="inlineStr">
        <is>
          <t>2ª parcela do 13º até 20/12. Fechamento do ciclo e reconhecimento.</t>
        </is>
      </c>
    </row>
    <row r="56">
      <c r="B56" s="89" t="inlineStr">
        <is>
          <t>Prazos legais: Lei nº 4.749/1965 (13º salário) e art. 139 da CLT (férias coletivas). Material informativo: não substitui a orientação do seu contador ou advogado.</t>
        </is>
      </c>
    </row>
  </sheetData>
  <conditionalFormatting sqref="F8:F27">
    <cfRule type="cellIs" priority="1" operator="equal" dxfId="2">
      <formula>"Feito"</formula>
    </cfRule>
    <cfRule type="cellIs" priority="2" operator="equal" dxfId="0">
      <formula>"Em andamento"</formula>
    </cfRule>
  </conditionalFormatting>
  <conditionalFormatting sqref="F33:F38">
    <cfRule type="cellIs" priority="3" operator="equal" dxfId="2">
      <formula>"Feito"</formula>
    </cfRule>
    <cfRule type="cellIs" priority="4" operator="equal" dxfId="0">
      <formula>"Em andamento"</formula>
    </cfRule>
  </conditionalFormatting>
  <dataValidations count="4">
    <dataValidation sqref="F8:F27" showDropDown="0" showInputMessage="0" showErrorMessage="1" allowBlank="1" errorTitle="Opção inválida" error="Escolha uma opção da lista." type="list">
      <formula1>=ListaStatus</formula1>
    </dataValidation>
    <dataValidation sqref="D8:D27" showDropDown="0" showInputMessage="0" showErrorMessage="1" allowBlank="1" errorTitle="Opção fora da lista" error="Essa opção não está na lista. Clique em Sim para usar mesmo assim." type="list" errorStyle="warning">
      <formula1>=ListaResponsavel</formula1>
    </dataValidation>
    <dataValidation sqref="F33:F38" showDropDown="0" showInputMessage="0" showErrorMessage="1" allowBlank="1" errorTitle="Opção inválida" error="Escolha uma opção da lista." type="list">
      <formula1>=ListaStatus</formula1>
    </dataValidation>
    <dataValidation sqref="E33:E38" showDropDown="0" showInputMessage="0" showErrorMessage="1" allowBlank="1" errorTitle="Opção fora da lista" error="Essa opção não está na lista. Clique em Sim para usar mesmo assim." type="list" errorStyle="warning">
      <formula1>=ListaResponsavel</formula1>
    </dataValidation>
  </dataValidations>
  <hyperlinks>
    <hyperlink xmlns:r="http://schemas.openxmlformats.org/officeDocument/2006/relationships" ref="G1" r:id="rId1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3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</cols>
  <sheetData>
    <row r="1">
      <c r="A1" s="52" t="inlineStr">
        <is>
          <t>Meses</t>
        </is>
      </c>
      <c r="B1" s="52" t="inlineStr">
        <is>
          <t>ListaAreas</t>
        </is>
      </c>
      <c r="C1" s="52" t="inlineStr">
        <is>
          <t>ListaMotivos</t>
        </is>
      </c>
      <c r="D1" s="52" t="inlineStr">
        <is>
          <t>ListaPrioridade</t>
        </is>
      </c>
      <c r="E1" s="52" t="inlineStr">
        <is>
          <t>ListaTipoDev</t>
        </is>
      </c>
      <c r="F1" s="52" t="inlineStr">
        <is>
          <t>ListaSimNao</t>
        </is>
      </c>
      <c r="G1" s="52" t="inlineStr">
        <is>
          <t>ListaRegime</t>
        </is>
      </c>
      <c r="H1" s="52" t="inlineStr">
        <is>
          <t>ListaStatus</t>
        </is>
      </c>
      <c r="I1" s="52" t="inlineStr">
        <is>
          <t>ListaPublico</t>
        </is>
      </c>
      <c r="J1" s="52" t="inlineStr">
        <is>
          <t>ListaResponsavel</t>
        </is>
      </c>
      <c r="K1" s="52" t="inlineStr">
        <is>
          <t>ListaSemanas</t>
        </is>
      </c>
    </row>
    <row r="2">
      <c r="A2" s="12" t="inlineStr">
        <is>
          <t>Janeiro</t>
        </is>
      </c>
      <c r="B2" s="12" t="inlineStr">
        <is>
          <t>Comercial</t>
        </is>
      </c>
      <c r="C2" s="12" t="inlineStr">
        <is>
          <t>Crescimento</t>
        </is>
      </c>
      <c r="D2" s="12" t="inlineStr">
        <is>
          <t>Alta</t>
        </is>
      </c>
      <c r="E2" s="12" t="inlineStr">
        <is>
          <t>Liderança</t>
        </is>
      </c>
      <c r="F2" s="12" t="inlineStr">
        <is>
          <t>Sim</t>
        </is>
      </c>
      <c r="G2" s="12" t="inlineStr">
        <is>
          <t>Simples Nacional (Anexos I, II, III ou V)</t>
        </is>
      </c>
      <c r="H2" s="12" t="inlineStr">
        <is>
          <t>Pendente</t>
        </is>
      </c>
      <c r="I2" s="12" t="inlineStr">
        <is>
          <t>Todo o time</t>
        </is>
      </c>
      <c r="J2" s="12" t="inlineStr">
        <is>
          <t>Sócio ou dono</t>
        </is>
      </c>
      <c r="K2" s="12" t="n">
        <v>2</v>
      </c>
    </row>
    <row r="3">
      <c r="A3" s="12" t="inlineStr">
        <is>
          <t>Fevereiro</t>
        </is>
      </c>
      <c r="B3" s="12" t="inlineStr">
        <is>
          <t>Atendimento</t>
        </is>
      </c>
      <c r="C3" s="12" t="inlineStr">
        <is>
          <t>Substituição</t>
        </is>
      </c>
      <c r="D3" s="12" t="inlineStr">
        <is>
          <t>Média</t>
        </is>
      </c>
      <c r="E3" s="12" t="inlineStr">
        <is>
          <t>Sucessão e pessoas-chave</t>
        </is>
      </c>
      <c r="F3" s="12" t="inlineStr">
        <is>
          <t>Não</t>
        </is>
      </c>
      <c r="G3" s="12" t="inlineStr">
        <is>
          <t>Simples Nacional (Anexo IV)</t>
        </is>
      </c>
      <c r="H3" s="12" t="inlineStr">
        <is>
          <t>Em andamento</t>
        </is>
      </c>
      <c r="I3" s="12" t="inlineStr">
        <is>
          <t>Líderes e gestores</t>
        </is>
      </c>
      <c r="J3" s="12" t="inlineStr">
        <is>
          <t>Diretor</t>
        </is>
      </c>
      <c r="K3" s="12" t="n">
        <v>4</v>
      </c>
    </row>
    <row r="4">
      <c r="A4" s="12" t="inlineStr">
        <is>
          <t>Março</t>
        </is>
      </c>
      <c r="B4" s="12" t="inlineStr">
        <is>
          <t>Operações</t>
        </is>
      </c>
      <c r="C4" s="12" t="inlineStr">
        <is>
          <t>Nova área ou produto</t>
        </is>
      </c>
      <c r="D4" s="12" t="inlineStr">
        <is>
          <t>Baixa</t>
        </is>
      </c>
      <c r="E4" s="12" t="inlineStr">
        <is>
          <t>Técnico</t>
        </is>
      </c>
      <c r="G4" s="12" t="inlineStr">
        <is>
          <t>Lucro Presumido</t>
        </is>
      </c>
      <c r="H4" s="12" t="inlineStr">
        <is>
          <t>Feito</t>
        </is>
      </c>
      <c r="I4" s="12" t="inlineStr">
        <is>
          <t>Pessoas-chave</t>
        </is>
      </c>
      <c r="J4" s="12" t="inlineStr">
        <is>
          <t>Gestor da área</t>
        </is>
      </c>
      <c r="K4" s="12" t="n">
        <v>6</v>
      </c>
    </row>
    <row r="5">
      <c r="A5" s="12" t="inlineStr">
        <is>
          <t>Abril</t>
        </is>
      </c>
      <c r="B5" s="12" t="inlineStr">
        <is>
          <t>Produção</t>
        </is>
      </c>
      <c r="C5" s="12" t="inlineStr">
        <is>
          <t>Tirar o dono do operacional</t>
        </is>
      </c>
      <c r="E5" s="12" t="inlineStr">
        <is>
          <t>Integração (onboarding)</t>
        </is>
      </c>
      <c r="G5" s="12" t="inlineStr">
        <is>
          <t>Lucro Real</t>
        </is>
      </c>
      <c r="I5" s="12" t="inlineStr">
        <is>
          <t>Novas contratações</t>
        </is>
      </c>
      <c r="J5" s="12" t="inlineStr">
        <is>
          <t>RH</t>
        </is>
      </c>
      <c r="K5" s="12" t="n">
        <v>8</v>
      </c>
    </row>
    <row r="6">
      <c r="A6" s="12" t="inlineStr">
        <is>
          <t>Maio</t>
        </is>
      </c>
      <c r="B6" s="12" t="inlineStr">
        <is>
          <t>Logística</t>
        </is>
      </c>
      <c r="C6" s="12" t="inlineStr">
        <is>
          <t>Reestruturação</t>
        </is>
      </c>
      <c r="E6" s="12" t="inlineStr">
        <is>
          <t>Clima e engajamento</t>
        </is>
      </c>
      <c r="I6" s="12" t="inlineStr">
        <is>
          <t>Equipe comercial</t>
        </is>
      </c>
      <c r="J6" s="12" t="inlineStr">
        <is>
          <t>Contador</t>
        </is>
      </c>
      <c r="K6" s="12" t="n">
        <v>10</v>
      </c>
    </row>
    <row r="7">
      <c r="A7" s="12" t="inlineStr">
        <is>
          <t>Junho</t>
        </is>
      </c>
      <c r="B7" s="12" t="inlineStr">
        <is>
          <t>Administrativo e financeiro</t>
        </is>
      </c>
      <c r="C7" s="12" t="inlineStr">
        <is>
          <t>Outro</t>
        </is>
      </c>
      <c r="E7" s="12" t="inlineStr">
        <is>
          <t>Outro</t>
        </is>
      </c>
      <c r="I7" s="12" t="inlineStr">
        <is>
          <t>Equipe de operações</t>
        </is>
      </c>
      <c r="J7" s="12" t="inlineStr">
        <is>
          <t>WOOA</t>
        </is>
      </c>
      <c r="K7" s="12" t="n">
        <v>12</v>
      </c>
    </row>
    <row r="8">
      <c r="A8" s="12" t="inlineStr">
        <is>
          <t>Julho</t>
        </is>
      </c>
      <c r="B8" s="12" t="inlineStr">
        <is>
          <t>Marketing</t>
        </is>
      </c>
      <c r="I8" s="12" t="inlineStr">
        <is>
          <t>Equipe administrativa</t>
        </is>
      </c>
      <c r="K8" s="12" t="n">
        <v>16</v>
      </c>
    </row>
    <row r="9">
      <c r="A9" s="12" t="inlineStr">
        <is>
          <t>Agosto</t>
        </is>
      </c>
      <c r="B9" s="12" t="inlineStr">
        <is>
          <t>Tecnologia</t>
        </is>
      </c>
      <c r="I9" s="12" t="inlineStr">
        <is>
          <t>Sócios e diretoria</t>
        </is>
      </c>
    </row>
    <row r="10">
      <c r="A10" s="12" t="inlineStr">
        <is>
          <t>Setembro</t>
        </is>
      </c>
      <c r="B10" s="12" t="inlineStr">
        <is>
          <t>Gestão e diretoria</t>
        </is>
      </c>
    </row>
    <row r="11">
      <c r="A11" s="12" t="inlineStr">
        <is>
          <t>Outubro</t>
        </is>
      </c>
      <c r="B11" s="12" t="inlineStr">
        <is>
          <t>Outra</t>
        </is>
      </c>
    </row>
    <row r="12">
      <c r="A12" s="12" t="inlineStr">
        <is>
          <t>Novembro</t>
        </is>
      </c>
    </row>
    <row r="13">
      <c r="A13" s="12" t="inlineStr">
        <is>
          <t>Dezembro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WOOA Pessoas e Cultura</dc:creator>
  <dc:title xmlns:dc="http://purl.org/dc/elements/1.1/">Orçamento de Pessoas 2027 — WOOA</dc:title>
  <dc:subject xmlns:dc="http://purl.org/dc/elements/1.1/">Planejamento de Pessoas 2027</dc:subject>
  <dcterms:created xmlns:dcterms="http://purl.org/dc/terms/" xmlns:xsi="http://www.w3.org/2001/XMLSchema-instance" xsi:type="dcterms:W3CDTF">2026-10-21T14:29:44Z</dcterms:created>
  <dcterms:modified xmlns:dcterms="http://purl.org/dc/terms/" xmlns:xsi="http://www.w3.org/2001/XMLSchema-instance" xsi:type="dcterms:W3CDTF">2026-10-21T14:29:44Z</dcterms:modified>
</cp:coreProperties>
</file>